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324" yWindow="12" windowWidth="9888" windowHeight="7968" tabRatio="963"/>
  </bookViews>
  <sheets>
    <sheet name="Work Pod" sheetId="1" r:id="rId1"/>
    <sheet name="Utility Pod" sheetId="2" r:id="rId2"/>
    <sheet name="15 ton Light Fighter" sheetId="3" r:id="rId3"/>
    <sheet name="30 ton Heavy Fighter" sheetId="4" r:id="rId4"/>
    <sheet name="60 Ton" sheetId="5" r:id="rId5"/>
    <sheet name="80 Ton" sheetId="6" r:id="rId6"/>
    <sheet name="90 Ton" sheetId="7" r:id="rId7"/>
    <sheet name="100 Ton" sheetId="8" r:id="rId8"/>
    <sheet name="120 Ton" sheetId="9" r:id="rId9"/>
    <sheet name="150 Ton" sheetId="10" r:id="rId10"/>
    <sheet name="180 Ton" sheetId="21" r:id="rId11"/>
    <sheet name="250 Ton" sheetId="11" r:id="rId12"/>
    <sheet name="300 Ton" sheetId="12" r:id="rId13"/>
    <sheet name="450 Ton" sheetId="13" r:id="rId14"/>
    <sheet name="600 Ton" sheetId="14" r:id="rId15"/>
    <sheet name="750 Ton" sheetId="15" r:id="rId16"/>
    <sheet name="1000 Ton" sheetId="16" r:id="rId17"/>
    <sheet name="1500 Ton" sheetId="17" r:id="rId18"/>
    <sheet name="2000 Ton" sheetId="18" r:id="rId19"/>
    <sheet name="3000 Ton" sheetId="19" r:id="rId20"/>
    <sheet name="4000 Ton" sheetId="22" r:id="rId21"/>
    <sheet name="6000 Ton" sheetId="23" r:id="rId22"/>
    <sheet name="7500 Ton" sheetId="24" r:id="rId23"/>
    <sheet name="9000 Ton" sheetId="25" r:id="rId24"/>
    <sheet name="10000 Ton" sheetId="20" r:id="rId25"/>
    <sheet name="12000 Ton" sheetId="26" r:id="rId26"/>
    <sheet name="15000 Ton" sheetId="27" r:id="rId27"/>
    <sheet name="20000 Ton" sheetId="28" r:id="rId28"/>
    <sheet name="50000 Ton" sheetId="29" r:id="rId29"/>
    <sheet name="100000 Ton" sheetId="30" r:id="rId30"/>
    <sheet name="200000 Ton" sheetId="31" r:id="rId31"/>
    <sheet name="300000 Ton" sheetId="32" r:id="rId32"/>
  </sheets>
  <calcPr calcId="125725"/>
</workbook>
</file>

<file path=xl/calcChain.xml><?xml version="1.0" encoding="utf-8"?>
<calcChain xmlns="http://schemas.openxmlformats.org/spreadsheetml/2006/main">
  <c r="B67" i="31"/>
  <c r="B69" s="1"/>
  <c r="B67" i="30"/>
  <c r="B63" i="29"/>
  <c r="B64" s="1"/>
  <c r="B63" i="28"/>
  <c r="B64" s="1"/>
  <c r="B61" i="27"/>
  <c r="B64" s="1"/>
  <c r="B55" i="26"/>
  <c r="B57" s="1"/>
  <c r="B55" i="20"/>
  <c r="B56" s="1"/>
  <c r="B55" i="25"/>
  <c r="B57" s="1"/>
  <c r="B53" i="24"/>
  <c r="B56" s="1"/>
  <c r="B53" i="23"/>
  <c r="B55" s="1"/>
  <c r="B51" i="22"/>
  <c r="B52" s="1"/>
  <c r="B52" i="19"/>
  <c r="B53" s="1"/>
  <c r="B48" i="18"/>
  <c r="B51" s="1"/>
  <c r="B45" i="17"/>
  <c r="B47" s="1"/>
  <c r="B43" i="16"/>
  <c r="B44" s="1"/>
  <c r="B40" i="15"/>
  <c r="B43" s="1"/>
  <c r="B36" i="14"/>
  <c r="B38" s="1"/>
  <c r="B38" i="13"/>
  <c r="B39" s="1"/>
  <c r="B36" i="12"/>
  <c r="B38" s="1"/>
  <c r="B36" i="11"/>
  <c r="B38" s="1"/>
  <c r="B34" i="21"/>
  <c r="B35" s="1"/>
  <c r="B33" i="10"/>
  <c r="B36" s="1"/>
  <c r="B32" i="9"/>
  <c r="B34" s="1"/>
  <c r="B33" i="8"/>
  <c r="B34" s="1"/>
  <c r="B33" i="7"/>
  <c r="B34" s="1"/>
  <c r="B33" i="6"/>
  <c r="B36" s="1"/>
  <c r="B25" i="5"/>
  <c r="B27" s="1"/>
  <c r="B24" i="4"/>
  <c r="B25" s="1"/>
  <c r="B24" i="3"/>
  <c r="B26" s="1"/>
  <c r="B23" i="2"/>
  <c r="B25" s="1"/>
  <c r="B23" i="1"/>
  <c r="B24" s="1"/>
  <c r="B24" i="2"/>
  <c r="B37" i="21"/>
  <c r="B37" i="11"/>
  <c r="B42" i="15"/>
  <c r="B69" i="30"/>
  <c r="B68"/>
  <c r="B70"/>
  <c r="B70" i="32"/>
  <c r="B69"/>
  <c r="B68"/>
  <c r="B67"/>
  <c r="D5" i="1"/>
  <c r="C5"/>
  <c r="D3" i="2"/>
  <c r="C3"/>
  <c r="D3" i="3"/>
  <c r="C3"/>
  <c r="D3" i="4"/>
  <c r="C3"/>
  <c r="E3" i="5"/>
  <c r="D3"/>
  <c r="C3"/>
  <c r="E3" i="6"/>
  <c r="D3"/>
  <c r="C3"/>
  <c r="E3" i="7"/>
  <c r="D3"/>
  <c r="C3"/>
  <c r="E3" i="8"/>
  <c r="D3"/>
  <c r="C3"/>
  <c r="E3" i="9"/>
  <c r="D3"/>
  <c r="C3"/>
  <c r="E3" i="10"/>
  <c r="D3"/>
  <c r="C3"/>
  <c r="E3" i="21"/>
  <c r="D3"/>
  <c r="C3"/>
  <c r="E3" i="11"/>
  <c r="D3"/>
  <c r="C3"/>
  <c r="E3" i="12"/>
  <c r="D3"/>
  <c r="C3"/>
  <c r="E3" i="13"/>
  <c r="D3"/>
  <c r="C3"/>
  <c r="E3" i="14"/>
  <c r="D3"/>
  <c r="C3"/>
  <c r="E3" i="15"/>
  <c r="D3"/>
  <c r="C3"/>
  <c r="E3" i="16"/>
  <c r="D3"/>
  <c r="C3"/>
  <c r="E3" i="17"/>
  <c r="D3"/>
  <c r="C3"/>
  <c r="E3" i="18"/>
  <c r="D3"/>
  <c r="C3"/>
  <c r="E3" i="19"/>
  <c r="D3"/>
  <c r="C3"/>
  <c r="E3" i="22"/>
  <c r="D3"/>
  <c r="C3"/>
  <c r="E3" i="23"/>
  <c r="D3"/>
  <c r="C3"/>
  <c r="E3" i="24"/>
  <c r="D3"/>
  <c r="C3"/>
  <c r="E3" i="25"/>
  <c r="D3"/>
  <c r="C3"/>
  <c r="E3" i="20"/>
  <c r="D3"/>
  <c r="C3"/>
  <c r="E3" i="26"/>
  <c r="D3"/>
  <c r="C3"/>
  <c r="E3" i="27"/>
  <c r="D3"/>
  <c r="C3"/>
  <c r="E3" i="28"/>
  <c r="D3"/>
  <c r="C3"/>
  <c r="E3" i="29"/>
  <c r="D3"/>
  <c r="C3"/>
  <c r="E3" i="30"/>
  <c r="D3"/>
  <c r="C3"/>
  <c r="E3" i="31"/>
  <c r="D3"/>
  <c r="C3"/>
  <c r="E3" i="32"/>
  <c r="D3"/>
  <c r="C3"/>
  <c r="E10" i="4"/>
  <c r="E10" i="3"/>
  <c r="C14"/>
  <c r="C22" i="32"/>
  <c r="C22" i="31"/>
  <c r="C22" i="30"/>
  <c r="C22" i="29"/>
  <c r="C22" i="28"/>
  <c r="C22" i="27"/>
  <c r="C22" i="26"/>
  <c r="C22" i="20"/>
  <c r="C22" i="25"/>
  <c r="C23" i="24"/>
  <c r="C23" i="23"/>
  <c r="C23" i="22"/>
  <c r="C23" i="19"/>
  <c r="C23" i="18"/>
  <c r="C23" i="17"/>
  <c r="C6" i="13"/>
  <c r="D39" i="22"/>
  <c r="C39"/>
  <c r="D41" i="23"/>
  <c r="C41"/>
  <c r="D39"/>
  <c r="C39"/>
  <c r="D41" i="24"/>
  <c r="C41"/>
  <c r="D39"/>
  <c r="C39"/>
  <c r="D40" i="25"/>
  <c r="C40"/>
  <c r="D38"/>
  <c r="C38"/>
  <c r="D40" i="20"/>
  <c r="C40"/>
  <c r="D38"/>
  <c r="C38"/>
  <c r="D40" i="26"/>
  <c r="C40"/>
  <c r="D38"/>
  <c r="C38"/>
  <c r="D42" i="27"/>
  <c r="C42"/>
  <c r="D40"/>
  <c r="C40"/>
  <c r="D38"/>
  <c r="C38"/>
  <c r="D42" i="28"/>
  <c r="C42"/>
  <c r="D40"/>
  <c r="C40"/>
  <c r="D38"/>
  <c r="C38"/>
  <c r="D42" i="29"/>
  <c r="C42"/>
  <c r="D40"/>
  <c r="C40"/>
  <c r="D38"/>
  <c r="C38"/>
  <c r="D44" i="31"/>
  <c r="C44"/>
  <c r="D42"/>
  <c r="C42"/>
  <c r="D40"/>
  <c r="C40"/>
  <c r="D38"/>
  <c r="C38"/>
  <c r="C8" i="32"/>
  <c r="C65"/>
  <c r="C64"/>
  <c r="E63"/>
  <c r="D63"/>
  <c r="C63"/>
  <c r="E62"/>
  <c r="D62"/>
  <c r="C62"/>
  <c r="E61"/>
  <c r="D61"/>
  <c r="C61"/>
  <c r="E60"/>
  <c r="D60"/>
  <c r="C60"/>
  <c r="E59"/>
  <c r="D59"/>
  <c r="C59"/>
  <c r="E58"/>
  <c r="D58"/>
  <c r="C58"/>
  <c r="E57"/>
  <c r="D57"/>
  <c r="C57"/>
  <c r="E56"/>
  <c r="D56"/>
  <c r="C56"/>
  <c r="D55"/>
  <c r="C55"/>
  <c r="E54"/>
  <c r="C54"/>
  <c r="E52"/>
  <c r="D52"/>
  <c r="C52"/>
  <c r="C51"/>
  <c r="C50"/>
  <c r="C49"/>
  <c r="E48"/>
  <c r="D48"/>
  <c r="C48"/>
  <c r="D47"/>
  <c r="C47"/>
  <c r="D46"/>
  <c r="C46"/>
  <c r="D44"/>
  <c r="C44"/>
  <c r="D42"/>
  <c r="C42"/>
  <c r="D40"/>
  <c r="C40"/>
  <c r="D38"/>
  <c r="C38"/>
  <c r="E37"/>
  <c r="D37"/>
  <c r="C37"/>
  <c r="E36"/>
  <c r="D36"/>
  <c r="C36"/>
  <c r="D35"/>
  <c r="C35"/>
  <c r="D34"/>
  <c r="C34"/>
  <c r="C33"/>
  <c r="D32"/>
  <c r="C32"/>
  <c r="D31"/>
  <c r="C31"/>
  <c r="C28"/>
  <c r="D27"/>
  <c r="C27"/>
  <c r="D26"/>
  <c r="C26"/>
  <c r="D25"/>
  <c r="C25"/>
  <c r="D24"/>
  <c r="C24"/>
  <c r="D23"/>
  <c r="C23"/>
  <c r="C21"/>
  <c r="C20"/>
  <c r="C18"/>
  <c r="D16"/>
  <c r="C16"/>
  <c r="C15"/>
  <c r="D14"/>
  <c r="C14"/>
  <c r="D13"/>
  <c r="C13"/>
  <c r="D11"/>
  <c r="C11"/>
  <c r="E10"/>
  <c r="D10"/>
  <c r="C10"/>
  <c r="C18" i="31"/>
  <c r="C8"/>
  <c r="C65"/>
  <c r="C64"/>
  <c r="E63"/>
  <c r="D63"/>
  <c r="C63"/>
  <c r="E62"/>
  <c r="D62"/>
  <c r="C62"/>
  <c r="E61"/>
  <c r="D61"/>
  <c r="C61"/>
  <c r="E60"/>
  <c r="D60"/>
  <c r="C60"/>
  <c r="E59"/>
  <c r="D59"/>
  <c r="C59"/>
  <c r="E58"/>
  <c r="D58"/>
  <c r="C58"/>
  <c r="E57"/>
  <c r="D57"/>
  <c r="C57"/>
  <c r="E56"/>
  <c r="D56"/>
  <c r="C56"/>
  <c r="D55"/>
  <c r="C55"/>
  <c r="E54"/>
  <c r="C54"/>
  <c r="E52"/>
  <c r="D52"/>
  <c r="C52"/>
  <c r="C51"/>
  <c r="C50"/>
  <c r="C49"/>
  <c r="E48"/>
  <c r="D48"/>
  <c r="C48"/>
  <c r="D47"/>
  <c r="C47"/>
  <c r="D46"/>
  <c r="C46"/>
  <c r="E37"/>
  <c r="D37"/>
  <c r="C37"/>
  <c r="E36"/>
  <c r="D36"/>
  <c r="C36"/>
  <c r="D35"/>
  <c r="C35"/>
  <c r="D34"/>
  <c r="C34"/>
  <c r="C33"/>
  <c r="D32"/>
  <c r="C32"/>
  <c r="D31"/>
  <c r="C31"/>
  <c r="C28"/>
  <c r="D27"/>
  <c r="C27"/>
  <c r="D26"/>
  <c r="C26"/>
  <c r="D25"/>
  <c r="C25"/>
  <c r="D24"/>
  <c r="C24"/>
  <c r="D23"/>
  <c r="C23"/>
  <c r="C21"/>
  <c r="C20"/>
  <c r="D16"/>
  <c r="C16"/>
  <c r="C15"/>
  <c r="D14"/>
  <c r="C14"/>
  <c r="D13"/>
  <c r="C13"/>
  <c r="D11"/>
  <c r="C11"/>
  <c r="E10"/>
  <c r="D10"/>
  <c r="C10"/>
  <c r="D44" i="30"/>
  <c r="C44"/>
  <c r="E63"/>
  <c r="D63"/>
  <c r="C63"/>
  <c r="E62"/>
  <c r="D62"/>
  <c r="C62"/>
  <c r="C18"/>
  <c r="C8"/>
  <c r="C65"/>
  <c r="C64"/>
  <c r="E61"/>
  <c r="D61"/>
  <c r="C61"/>
  <c r="E60"/>
  <c r="D60"/>
  <c r="C60"/>
  <c r="E59"/>
  <c r="D59"/>
  <c r="C59"/>
  <c r="E58"/>
  <c r="D58"/>
  <c r="C58"/>
  <c r="E57"/>
  <c r="D57"/>
  <c r="C57"/>
  <c r="E56"/>
  <c r="D56"/>
  <c r="C56"/>
  <c r="D55"/>
  <c r="C55"/>
  <c r="E54"/>
  <c r="C54"/>
  <c r="E52"/>
  <c r="D52"/>
  <c r="C52"/>
  <c r="C51"/>
  <c r="C50"/>
  <c r="C49"/>
  <c r="E48"/>
  <c r="D48"/>
  <c r="C48"/>
  <c r="D47"/>
  <c r="C47"/>
  <c r="D46"/>
  <c r="C46"/>
  <c r="D42"/>
  <c r="C42"/>
  <c r="D40"/>
  <c r="C40"/>
  <c r="D38"/>
  <c r="C38"/>
  <c r="E37"/>
  <c r="D37"/>
  <c r="C37"/>
  <c r="E36"/>
  <c r="D36"/>
  <c r="C36"/>
  <c r="D35"/>
  <c r="C35"/>
  <c r="D34"/>
  <c r="C34"/>
  <c r="C33"/>
  <c r="D32"/>
  <c r="C32"/>
  <c r="D31"/>
  <c r="C31"/>
  <c r="C28"/>
  <c r="D27"/>
  <c r="C27"/>
  <c r="D26"/>
  <c r="C26"/>
  <c r="D25"/>
  <c r="C25"/>
  <c r="D24"/>
  <c r="C24"/>
  <c r="D23"/>
  <c r="C23"/>
  <c r="C21"/>
  <c r="C20"/>
  <c r="D16"/>
  <c r="C16"/>
  <c r="C15"/>
  <c r="D14"/>
  <c r="C14"/>
  <c r="D13"/>
  <c r="C13"/>
  <c r="D11"/>
  <c r="C11"/>
  <c r="E10"/>
  <c r="D10"/>
  <c r="C10"/>
  <c r="C6" s="1"/>
  <c r="C18" i="29"/>
  <c r="C8"/>
  <c r="C61"/>
  <c r="C60"/>
  <c r="E59"/>
  <c r="D59"/>
  <c r="C59"/>
  <c r="E58"/>
  <c r="D58"/>
  <c r="C58"/>
  <c r="E57"/>
  <c r="D57"/>
  <c r="C57"/>
  <c r="E56"/>
  <c r="D56"/>
  <c r="C56"/>
  <c r="E55"/>
  <c r="D55"/>
  <c r="C55"/>
  <c r="E54"/>
  <c r="D54"/>
  <c r="C54"/>
  <c r="D53"/>
  <c r="C53"/>
  <c r="E52"/>
  <c r="C52"/>
  <c r="E50"/>
  <c r="D50"/>
  <c r="C50"/>
  <c r="C49"/>
  <c r="C48"/>
  <c r="C47"/>
  <c r="E46"/>
  <c r="D46"/>
  <c r="C46"/>
  <c r="D45"/>
  <c r="C45"/>
  <c r="D44"/>
  <c r="C44"/>
  <c r="E37"/>
  <c r="D37"/>
  <c r="C37"/>
  <c r="E36"/>
  <c r="D36"/>
  <c r="C36"/>
  <c r="D35"/>
  <c r="C35"/>
  <c r="D34"/>
  <c r="C34"/>
  <c r="C33"/>
  <c r="D32"/>
  <c r="C32"/>
  <c r="D31"/>
  <c r="C31"/>
  <c r="C28"/>
  <c r="D27"/>
  <c r="C27"/>
  <c r="D26"/>
  <c r="C26"/>
  <c r="D25"/>
  <c r="C25"/>
  <c r="D24"/>
  <c r="C24"/>
  <c r="D23"/>
  <c r="C23"/>
  <c r="C21"/>
  <c r="C20"/>
  <c r="D16"/>
  <c r="C16"/>
  <c r="C15"/>
  <c r="D14"/>
  <c r="C14"/>
  <c r="D13"/>
  <c r="C13"/>
  <c r="D11"/>
  <c r="C11"/>
  <c r="E10"/>
  <c r="D10"/>
  <c r="C10"/>
  <c r="E58" i="28"/>
  <c r="E59"/>
  <c r="D59"/>
  <c r="D58"/>
  <c r="C59"/>
  <c r="C58"/>
  <c r="C18" i="27"/>
  <c r="C18" i="28"/>
  <c r="C8"/>
  <c r="C6" i="27"/>
  <c r="C61" i="28"/>
  <c r="C60"/>
  <c r="E57"/>
  <c r="D57"/>
  <c r="C57"/>
  <c r="E56"/>
  <c r="D56"/>
  <c r="C56"/>
  <c r="E55"/>
  <c r="D55"/>
  <c r="C55"/>
  <c r="E54"/>
  <c r="D54"/>
  <c r="C54"/>
  <c r="D53"/>
  <c r="C53"/>
  <c r="E52"/>
  <c r="C52"/>
  <c r="E50"/>
  <c r="D50"/>
  <c r="C50"/>
  <c r="C49"/>
  <c r="C48"/>
  <c r="C47"/>
  <c r="E46"/>
  <c r="D46"/>
  <c r="C46"/>
  <c r="D45"/>
  <c r="C45"/>
  <c r="D44"/>
  <c r="C44"/>
  <c r="E37"/>
  <c r="D37"/>
  <c r="C37"/>
  <c r="E36"/>
  <c r="D36"/>
  <c r="C36"/>
  <c r="D35"/>
  <c r="C35"/>
  <c r="D34"/>
  <c r="C34"/>
  <c r="C33"/>
  <c r="D32"/>
  <c r="C32"/>
  <c r="D31"/>
  <c r="C31"/>
  <c r="C28"/>
  <c r="D27"/>
  <c r="C27"/>
  <c r="D26"/>
  <c r="C26"/>
  <c r="D25"/>
  <c r="C25"/>
  <c r="D24"/>
  <c r="C24"/>
  <c r="D23"/>
  <c r="C23"/>
  <c r="C21"/>
  <c r="C20"/>
  <c r="D16"/>
  <c r="C16"/>
  <c r="C15"/>
  <c r="D14"/>
  <c r="C14"/>
  <c r="D13"/>
  <c r="C13"/>
  <c r="D11"/>
  <c r="C11"/>
  <c r="E10"/>
  <c r="D10"/>
  <c r="C10"/>
  <c r="C49" i="27"/>
  <c r="C48"/>
  <c r="C47"/>
  <c r="E46"/>
  <c r="D46"/>
  <c r="C46"/>
  <c r="E37"/>
  <c r="D37"/>
  <c r="C37"/>
  <c r="C8"/>
  <c r="C59"/>
  <c r="C58"/>
  <c r="E57"/>
  <c r="D57"/>
  <c r="C57"/>
  <c r="E56"/>
  <c r="D56"/>
  <c r="C56"/>
  <c r="E55"/>
  <c r="D55"/>
  <c r="C55"/>
  <c r="E54"/>
  <c r="D54"/>
  <c r="C54"/>
  <c r="D53"/>
  <c r="C53"/>
  <c r="E52"/>
  <c r="C52"/>
  <c r="E50"/>
  <c r="D50"/>
  <c r="C50"/>
  <c r="D45"/>
  <c r="C45"/>
  <c r="D44"/>
  <c r="C44"/>
  <c r="E36"/>
  <c r="D36"/>
  <c r="C36"/>
  <c r="D35"/>
  <c r="C35"/>
  <c r="D34"/>
  <c r="C34"/>
  <c r="C33"/>
  <c r="D32"/>
  <c r="C32"/>
  <c r="D31"/>
  <c r="C31"/>
  <c r="C28"/>
  <c r="D27"/>
  <c r="C27"/>
  <c r="D26"/>
  <c r="C26"/>
  <c r="D25"/>
  <c r="C25"/>
  <c r="D24"/>
  <c r="C24"/>
  <c r="D23"/>
  <c r="C23"/>
  <c r="C21"/>
  <c r="C20"/>
  <c r="D16"/>
  <c r="C16"/>
  <c r="C15"/>
  <c r="D14"/>
  <c r="C14"/>
  <c r="D13"/>
  <c r="C13"/>
  <c r="D11"/>
  <c r="C11"/>
  <c r="E10"/>
  <c r="D10"/>
  <c r="C10"/>
  <c r="C8" i="26"/>
  <c r="C53"/>
  <c r="C52"/>
  <c r="E51"/>
  <c r="D51"/>
  <c r="C51"/>
  <c r="E50"/>
  <c r="D50"/>
  <c r="C50"/>
  <c r="E49"/>
  <c r="D49"/>
  <c r="C49"/>
  <c r="E48"/>
  <c r="D48"/>
  <c r="C48"/>
  <c r="D47"/>
  <c r="C47"/>
  <c r="E46"/>
  <c r="C46"/>
  <c r="E44"/>
  <c r="D44"/>
  <c r="C44"/>
  <c r="D43"/>
  <c r="C43"/>
  <c r="D42"/>
  <c r="C42"/>
  <c r="E37"/>
  <c r="D37"/>
  <c r="C37"/>
  <c r="E36"/>
  <c r="D36"/>
  <c r="C36"/>
  <c r="D35"/>
  <c r="C35"/>
  <c r="D34"/>
  <c r="C34"/>
  <c r="C33"/>
  <c r="D32"/>
  <c r="C32"/>
  <c r="D31"/>
  <c r="C31"/>
  <c r="C28"/>
  <c r="D27"/>
  <c r="C27"/>
  <c r="D26"/>
  <c r="C26"/>
  <c r="D25"/>
  <c r="C25"/>
  <c r="D24"/>
  <c r="C24"/>
  <c r="D23"/>
  <c r="C23"/>
  <c r="C21"/>
  <c r="C20"/>
  <c r="D16"/>
  <c r="C16"/>
  <c r="C15"/>
  <c r="D14"/>
  <c r="C14"/>
  <c r="D13"/>
  <c r="C13"/>
  <c r="D11"/>
  <c r="C11"/>
  <c r="E10"/>
  <c r="D10"/>
  <c r="C10"/>
  <c r="C8" i="20"/>
  <c r="C6" s="1"/>
  <c r="C53"/>
  <c r="C52"/>
  <c r="E51"/>
  <c r="D51"/>
  <c r="C51"/>
  <c r="E50"/>
  <c r="D50"/>
  <c r="C50"/>
  <c r="E49"/>
  <c r="D49"/>
  <c r="C49"/>
  <c r="E48"/>
  <c r="D48"/>
  <c r="C48"/>
  <c r="D47"/>
  <c r="C47"/>
  <c r="E46"/>
  <c r="C46"/>
  <c r="E44"/>
  <c r="D44"/>
  <c r="C44"/>
  <c r="D43"/>
  <c r="C43"/>
  <c r="D42"/>
  <c r="C42"/>
  <c r="E37"/>
  <c r="D37"/>
  <c r="C37"/>
  <c r="E36"/>
  <c r="D36"/>
  <c r="C36"/>
  <c r="D35"/>
  <c r="C35"/>
  <c r="D34"/>
  <c r="C34"/>
  <c r="C33"/>
  <c r="D32"/>
  <c r="C32"/>
  <c r="D31"/>
  <c r="C31"/>
  <c r="C28"/>
  <c r="D27"/>
  <c r="C27"/>
  <c r="D26"/>
  <c r="C26"/>
  <c r="D25"/>
  <c r="C25"/>
  <c r="D24"/>
  <c r="C24"/>
  <c r="D23"/>
  <c r="C23"/>
  <c r="C21"/>
  <c r="C20"/>
  <c r="D16"/>
  <c r="C16"/>
  <c r="C15"/>
  <c r="D14"/>
  <c r="C14"/>
  <c r="D13"/>
  <c r="C13"/>
  <c r="D11"/>
  <c r="C11"/>
  <c r="E10"/>
  <c r="D10"/>
  <c r="C10"/>
  <c r="E44" i="25"/>
  <c r="D44"/>
  <c r="C44"/>
  <c r="C43"/>
  <c r="D43"/>
  <c r="D42"/>
  <c r="C42"/>
  <c r="C18"/>
  <c r="C8"/>
  <c r="C53"/>
  <c r="C52"/>
  <c r="E51"/>
  <c r="D51"/>
  <c r="C51"/>
  <c r="E50"/>
  <c r="D50"/>
  <c r="C50"/>
  <c r="E49"/>
  <c r="D49"/>
  <c r="C49"/>
  <c r="E48"/>
  <c r="D48"/>
  <c r="C48"/>
  <c r="D47"/>
  <c r="C47"/>
  <c r="E46"/>
  <c r="C46"/>
  <c r="E37"/>
  <c r="D37"/>
  <c r="C37"/>
  <c r="E36"/>
  <c r="D36"/>
  <c r="C36"/>
  <c r="D35"/>
  <c r="C35"/>
  <c r="D34"/>
  <c r="C34"/>
  <c r="C33"/>
  <c r="D32"/>
  <c r="C32"/>
  <c r="D31"/>
  <c r="C31"/>
  <c r="C28"/>
  <c r="D27"/>
  <c r="C27"/>
  <c r="D26"/>
  <c r="C26"/>
  <c r="D25"/>
  <c r="C25"/>
  <c r="D24"/>
  <c r="C24"/>
  <c r="D23"/>
  <c r="C23"/>
  <c r="C21"/>
  <c r="C20"/>
  <c r="D16"/>
  <c r="C16"/>
  <c r="C15"/>
  <c r="D14"/>
  <c r="C14"/>
  <c r="D13"/>
  <c r="C13"/>
  <c r="D11"/>
  <c r="C11"/>
  <c r="E10"/>
  <c r="D10"/>
  <c r="C10"/>
  <c r="C18" i="24"/>
  <c r="C18" i="23"/>
  <c r="C8" i="24"/>
  <c r="C51"/>
  <c r="C50"/>
  <c r="E49"/>
  <c r="D49"/>
  <c r="C49"/>
  <c r="E48"/>
  <c r="D48"/>
  <c r="C48"/>
  <c r="E47"/>
  <c r="D47"/>
  <c r="C47"/>
  <c r="E46"/>
  <c r="D46"/>
  <c r="C46"/>
  <c r="D45"/>
  <c r="C45"/>
  <c r="E44"/>
  <c r="C44"/>
  <c r="E38"/>
  <c r="D38"/>
  <c r="C38"/>
  <c r="E37"/>
  <c r="D37"/>
  <c r="C37"/>
  <c r="D36"/>
  <c r="C36"/>
  <c r="D35"/>
  <c r="C35"/>
  <c r="C34"/>
  <c r="D33"/>
  <c r="C33"/>
  <c r="D32"/>
  <c r="C32"/>
  <c r="C29"/>
  <c r="D28"/>
  <c r="C28"/>
  <c r="D27"/>
  <c r="C27"/>
  <c r="D26"/>
  <c r="C26"/>
  <c r="D25"/>
  <c r="C25"/>
  <c r="D24"/>
  <c r="C24"/>
  <c r="C22"/>
  <c r="C21"/>
  <c r="C20"/>
  <c r="D16"/>
  <c r="C16"/>
  <c r="C15"/>
  <c r="D14"/>
  <c r="C14"/>
  <c r="D13"/>
  <c r="C13"/>
  <c r="D11"/>
  <c r="C11"/>
  <c r="E10"/>
  <c r="D10"/>
  <c r="C10"/>
  <c r="C8" i="23"/>
  <c r="C51"/>
  <c r="C50"/>
  <c r="E49"/>
  <c r="D49"/>
  <c r="C49"/>
  <c r="E48"/>
  <c r="D48"/>
  <c r="C48"/>
  <c r="E47"/>
  <c r="D47"/>
  <c r="C47"/>
  <c r="E46"/>
  <c r="D46"/>
  <c r="C46"/>
  <c r="D45"/>
  <c r="C45"/>
  <c r="E44"/>
  <c r="C44"/>
  <c r="E38"/>
  <c r="D38"/>
  <c r="C38"/>
  <c r="E37"/>
  <c r="D37"/>
  <c r="C37"/>
  <c r="D36"/>
  <c r="C36"/>
  <c r="D35"/>
  <c r="C35"/>
  <c r="C34"/>
  <c r="D33"/>
  <c r="C33"/>
  <c r="D32"/>
  <c r="C32"/>
  <c r="C29"/>
  <c r="D28"/>
  <c r="C28"/>
  <c r="D27"/>
  <c r="C27"/>
  <c r="D26"/>
  <c r="C26"/>
  <c r="D25"/>
  <c r="C25"/>
  <c r="D24"/>
  <c r="C24"/>
  <c r="C22"/>
  <c r="C21"/>
  <c r="C20"/>
  <c r="D16"/>
  <c r="C16"/>
  <c r="C15"/>
  <c r="D14"/>
  <c r="C14"/>
  <c r="D13"/>
  <c r="C13"/>
  <c r="D11"/>
  <c r="C11"/>
  <c r="E10"/>
  <c r="D10"/>
  <c r="C10"/>
  <c r="C18" i="22"/>
  <c r="C8"/>
  <c r="C49"/>
  <c r="C48"/>
  <c r="E47"/>
  <c r="D47"/>
  <c r="C47"/>
  <c r="E46"/>
  <c r="D46"/>
  <c r="C46"/>
  <c r="E45"/>
  <c r="D45"/>
  <c r="C45"/>
  <c r="E44"/>
  <c r="D44"/>
  <c r="C44"/>
  <c r="D43"/>
  <c r="C43"/>
  <c r="E42"/>
  <c r="C42"/>
  <c r="E38"/>
  <c r="D38"/>
  <c r="C38"/>
  <c r="E37"/>
  <c r="D37"/>
  <c r="C37"/>
  <c r="D36"/>
  <c r="C36"/>
  <c r="D35"/>
  <c r="C35"/>
  <c r="C34"/>
  <c r="D33"/>
  <c r="C33"/>
  <c r="D32"/>
  <c r="C32"/>
  <c r="C29"/>
  <c r="D28"/>
  <c r="C28"/>
  <c r="D27"/>
  <c r="C27"/>
  <c r="D26"/>
  <c r="C26"/>
  <c r="D25"/>
  <c r="C25"/>
  <c r="D24"/>
  <c r="C24"/>
  <c r="C22"/>
  <c r="C21"/>
  <c r="C20"/>
  <c r="D16"/>
  <c r="C16"/>
  <c r="C15"/>
  <c r="D14"/>
  <c r="C14"/>
  <c r="D13"/>
  <c r="C13"/>
  <c r="D11"/>
  <c r="C11"/>
  <c r="E10"/>
  <c r="D10"/>
  <c r="C10"/>
  <c r="E39" i="19"/>
  <c r="D39"/>
  <c r="C39"/>
  <c r="C50"/>
  <c r="E48"/>
  <c r="D48"/>
  <c r="C48"/>
  <c r="E47"/>
  <c r="D47"/>
  <c r="C47"/>
  <c r="C18"/>
  <c r="C8"/>
  <c r="C49"/>
  <c r="E46"/>
  <c r="D46"/>
  <c r="C46"/>
  <c r="E45"/>
  <c r="D45"/>
  <c r="C45"/>
  <c r="D44"/>
  <c r="C44"/>
  <c r="E43"/>
  <c r="C43"/>
  <c r="D40"/>
  <c r="C40"/>
  <c r="E38"/>
  <c r="D38"/>
  <c r="C38"/>
  <c r="D37"/>
  <c r="C37"/>
  <c r="D36"/>
  <c r="C36"/>
  <c r="C35"/>
  <c r="D34"/>
  <c r="C34"/>
  <c r="D33"/>
  <c r="C33"/>
  <c r="C30"/>
  <c r="D29"/>
  <c r="C29"/>
  <c r="D28"/>
  <c r="C28"/>
  <c r="D27"/>
  <c r="C27"/>
  <c r="D26"/>
  <c r="C26"/>
  <c r="D25"/>
  <c r="C25"/>
  <c r="D24"/>
  <c r="C24"/>
  <c r="C22"/>
  <c r="C21"/>
  <c r="C20"/>
  <c r="D16"/>
  <c r="C16"/>
  <c r="C15"/>
  <c r="D14"/>
  <c r="C14"/>
  <c r="D13"/>
  <c r="C13"/>
  <c r="D11"/>
  <c r="C11"/>
  <c r="E10"/>
  <c r="D10"/>
  <c r="C10"/>
  <c r="E38" i="18"/>
  <c r="D38"/>
  <c r="C38"/>
  <c r="D34"/>
  <c r="C34"/>
  <c r="C46"/>
  <c r="C18" i="16"/>
  <c r="C18" i="17"/>
  <c r="C18" i="18"/>
  <c r="C8"/>
  <c r="E45"/>
  <c r="D45"/>
  <c r="C45"/>
  <c r="E44"/>
  <c r="D44"/>
  <c r="C44"/>
  <c r="D43"/>
  <c r="C43"/>
  <c r="E42"/>
  <c r="C42"/>
  <c r="D39"/>
  <c r="C39"/>
  <c r="D37"/>
  <c r="C37"/>
  <c r="D36"/>
  <c r="C36"/>
  <c r="C35"/>
  <c r="D33"/>
  <c r="C33"/>
  <c r="C30"/>
  <c r="D29"/>
  <c r="C29"/>
  <c r="D28"/>
  <c r="C28"/>
  <c r="D27"/>
  <c r="C27"/>
  <c r="D26"/>
  <c r="C26"/>
  <c r="D25"/>
  <c r="C25"/>
  <c r="D24"/>
  <c r="C24"/>
  <c r="C22"/>
  <c r="C21"/>
  <c r="C20"/>
  <c r="D16"/>
  <c r="C16"/>
  <c r="C15"/>
  <c r="D14"/>
  <c r="C14"/>
  <c r="D13"/>
  <c r="C13"/>
  <c r="D11"/>
  <c r="C11"/>
  <c r="E10"/>
  <c r="D10"/>
  <c r="C10"/>
  <c r="C29" i="17"/>
  <c r="D29"/>
  <c r="C8"/>
  <c r="E43"/>
  <c r="D43"/>
  <c r="C43"/>
  <c r="E42"/>
  <c r="D42"/>
  <c r="C42"/>
  <c r="D41"/>
  <c r="C41"/>
  <c r="E40"/>
  <c r="C40"/>
  <c r="D37"/>
  <c r="C37"/>
  <c r="D36"/>
  <c r="C36"/>
  <c r="D35"/>
  <c r="C35"/>
  <c r="C34"/>
  <c r="D33"/>
  <c r="C33"/>
  <c r="C30"/>
  <c r="D28"/>
  <c r="C28"/>
  <c r="D27"/>
  <c r="C27"/>
  <c r="D26"/>
  <c r="C26"/>
  <c r="D25"/>
  <c r="C25"/>
  <c r="D24"/>
  <c r="C24"/>
  <c r="C22"/>
  <c r="C21"/>
  <c r="C20"/>
  <c r="D16"/>
  <c r="C16"/>
  <c r="C15"/>
  <c r="D14"/>
  <c r="C14"/>
  <c r="D13"/>
  <c r="C13"/>
  <c r="D11"/>
  <c r="C11"/>
  <c r="E10"/>
  <c r="D10"/>
  <c r="C10"/>
  <c r="C6" s="1"/>
  <c r="C22" i="16"/>
  <c r="D24" i="15"/>
  <c r="C24"/>
  <c r="C28" i="16"/>
  <c r="D27"/>
  <c r="C27"/>
  <c r="D26"/>
  <c r="C26"/>
  <c r="D25"/>
  <c r="C25"/>
  <c r="D24"/>
  <c r="C24"/>
  <c r="D23"/>
  <c r="C23"/>
  <c r="C21"/>
  <c r="C20"/>
  <c r="C34"/>
  <c r="D34"/>
  <c r="C21" i="15"/>
  <c r="C20"/>
  <c r="C8" i="16"/>
  <c r="E41"/>
  <c r="D41"/>
  <c r="C41"/>
  <c r="E40"/>
  <c r="D40"/>
  <c r="C40"/>
  <c r="D39"/>
  <c r="C39"/>
  <c r="E38"/>
  <c r="C38"/>
  <c r="D35"/>
  <c r="C35"/>
  <c r="D33"/>
  <c r="C33"/>
  <c r="C32"/>
  <c r="D31"/>
  <c r="C31"/>
  <c r="D16"/>
  <c r="C16"/>
  <c r="C15"/>
  <c r="D14"/>
  <c r="C14"/>
  <c r="D13"/>
  <c r="C13"/>
  <c r="D11"/>
  <c r="C11"/>
  <c r="E10"/>
  <c r="D10"/>
  <c r="C10"/>
  <c r="D31" i="15"/>
  <c r="D32"/>
  <c r="C32"/>
  <c r="C31"/>
  <c r="C30"/>
  <c r="C6" i="14"/>
  <c r="C18" i="15"/>
  <c r="C8"/>
  <c r="E38"/>
  <c r="D38"/>
  <c r="C38"/>
  <c r="E37"/>
  <c r="D37"/>
  <c r="C37"/>
  <c r="D36"/>
  <c r="C36"/>
  <c r="E35"/>
  <c r="C35"/>
  <c r="D29"/>
  <c r="C29"/>
  <c r="C26"/>
  <c r="D25"/>
  <c r="C25"/>
  <c r="D23"/>
  <c r="C23"/>
  <c r="D22"/>
  <c r="C22"/>
  <c r="D16"/>
  <c r="C16"/>
  <c r="C15"/>
  <c r="D14"/>
  <c r="C14"/>
  <c r="D13"/>
  <c r="C13"/>
  <c r="D11"/>
  <c r="C11"/>
  <c r="E10"/>
  <c r="D10"/>
  <c r="C10"/>
  <c r="D25" i="14"/>
  <c r="C25"/>
  <c r="C21"/>
  <c r="C18"/>
  <c r="C8"/>
  <c r="E34"/>
  <c r="D34"/>
  <c r="C34"/>
  <c r="E33"/>
  <c r="D33"/>
  <c r="C33"/>
  <c r="D32"/>
  <c r="C32"/>
  <c r="E31"/>
  <c r="C31"/>
  <c r="D29"/>
  <c r="C29"/>
  <c r="C26"/>
  <c r="D24"/>
  <c r="C24"/>
  <c r="D23"/>
  <c r="C23"/>
  <c r="D22"/>
  <c r="C22"/>
  <c r="C20"/>
  <c r="D16"/>
  <c r="C16"/>
  <c r="C15"/>
  <c r="D14"/>
  <c r="C14"/>
  <c r="D13"/>
  <c r="C13"/>
  <c r="D11"/>
  <c r="C11"/>
  <c r="E10"/>
  <c r="D10"/>
  <c r="C10"/>
  <c r="E34" i="12"/>
  <c r="C34"/>
  <c r="C35" i="13"/>
  <c r="E35"/>
  <c r="E36"/>
  <c r="D36"/>
  <c r="C36"/>
  <c r="C25"/>
  <c r="D25"/>
  <c r="D23"/>
  <c r="C23"/>
  <c r="C18"/>
  <c r="D16"/>
  <c r="C16"/>
  <c r="C15"/>
  <c r="C8"/>
  <c r="D35"/>
  <c r="D34"/>
  <c r="C34"/>
  <c r="E33"/>
  <c r="C33"/>
  <c r="D31"/>
  <c r="C31"/>
  <c r="C28"/>
  <c r="C27"/>
  <c r="D26"/>
  <c r="C26"/>
  <c r="D24"/>
  <c r="C24"/>
  <c r="D22"/>
  <c r="C22"/>
  <c r="C21"/>
  <c r="C20"/>
  <c r="D14"/>
  <c r="C14"/>
  <c r="D13"/>
  <c r="C13"/>
  <c r="D11"/>
  <c r="C11"/>
  <c r="E10"/>
  <c r="D10"/>
  <c r="C10"/>
  <c r="C18" i="12"/>
  <c r="C10"/>
  <c r="C8"/>
  <c r="D34"/>
  <c r="D33"/>
  <c r="C33"/>
  <c r="E32"/>
  <c r="C32"/>
  <c r="D30"/>
  <c r="C30"/>
  <c r="C27"/>
  <c r="C26"/>
  <c r="D25"/>
  <c r="C25"/>
  <c r="D24"/>
  <c r="C24"/>
  <c r="D23"/>
  <c r="C23"/>
  <c r="C22"/>
  <c r="C21"/>
  <c r="C20"/>
  <c r="D16"/>
  <c r="C16"/>
  <c r="D15"/>
  <c r="C15"/>
  <c r="D13"/>
  <c r="C13"/>
  <c r="E12"/>
  <c r="D12"/>
  <c r="C12"/>
  <c r="C18" i="11"/>
  <c r="D13"/>
  <c r="C13"/>
  <c r="D16"/>
  <c r="C16"/>
  <c r="C15"/>
  <c r="C8"/>
  <c r="D11"/>
  <c r="D11" i="21"/>
  <c r="D11" i="10"/>
  <c r="E34" i="11"/>
  <c r="D34"/>
  <c r="C34"/>
  <c r="D33"/>
  <c r="C33"/>
  <c r="E32"/>
  <c r="C32"/>
  <c r="D30"/>
  <c r="C30"/>
  <c r="C27"/>
  <c r="C26"/>
  <c r="D25"/>
  <c r="C25"/>
  <c r="D24"/>
  <c r="C24"/>
  <c r="D23"/>
  <c r="C23"/>
  <c r="C22"/>
  <c r="C21"/>
  <c r="C20"/>
  <c r="D14"/>
  <c r="C14"/>
  <c r="C11"/>
  <c r="E10"/>
  <c r="D10"/>
  <c r="C10"/>
  <c r="E32" i="21"/>
  <c r="D32"/>
  <c r="C32"/>
  <c r="C16"/>
  <c r="C8"/>
  <c r="D31"/>
  <c r="C31"/>
  <c r="E30"/>
  <c r="C30"/>
  <c r="D28"/>
  <c r="C28"/>
  <c r="C25"/>
  <c r="C24"/>
  <c r="D23"/>
  <c r="C23"/>
  <c r="D22"/>
  <c r="C22"/>
  <c r="D21"/>
  <c r="C21"/>
  <c r="C20"/>
  <c r="C19"/>
  <c r="C18"/>
  <c r="D14"/>
  <c r="C14"/>
  <c r="C13"/>
  <c r="C11"/>
  <c r="E10"/>
  <c r="D10"/>
  <c r="C10"/>
  <c r="C11" i="10"/>
  <c r="D23"/>
  <c r="C23"/>
  <c r="C16"/>
  <c r="C8"/>
  <c r="D31"/>
  <c r="C31"/>
  <c r="E30"/>
  <c r="C30"/>
  <c r="D28"/>
  <c r="C28"/>
  <c r="C25"/>
  <c r="C24"/>
  <c r="D22"/>
  <c r="C22"/>
  <c r="D21"/>
  <c r="C21"/>
  <c r="C20"/>
  <c r="C19"/>
  <c r="C18"/>
  <c r="D14"/>
  <c r="C14"/>
  <c r="C13"/>
  <c r="E10"/>
  <c r="D10"/>
  <c r="C10"/>
  <c r="D14" i="9"/>
  <c r="C14"/>
  <c r="C13"/>
  <c r="D30"/>
  <c r="C30"/>
  <c r="E29"/>
  <c r="C29"/>
  <c r="D27"/>
  <c r="C27"/>
  <c r="C24"/>
  <c r="C23"/>
  <c r="D22"/>
  <c r="C22"/>
  <c r="D21"/>
  <c r="C21"/>
  <c r="C20"/>
  <c r="C19"/>
  <c r="C18"/>
  <c r="C16"/>
  <c r="D11"/>
  <c r="C11"/>
  <c r="E10"/>
  <c r="D10"/>
  <c r="C10"/>
  <c r="C8"/>
  <c r="D28" i="8"/>
  <c r="C28"/>
  <c r="D31"/>
  <c r="C31"/>
  <c r="E30"/>
  <c r="C30"/>
  <c r="C24"/>
  <c r="C23"/>
  <c r="C22"/>
  <c r="C18"/>
  <c r="C11"/>
  <c r="C15"/>
  <c r="C10"/>
  <c r="D28" i="7"/>
  <c r="C28"/>
  <c r="D31"/>
  <c r="C31"/>
  <c r="E30"/>
  <c r="C30"/>
  <c r="C23"/>
  <c r="C24"/>
  <c r="D24" i="6"/>
  <c r="D24" i="7"/>
  <c r="C18"/>
  <c r="C8"/>
  <c r="C28" i="6"/>
  <c r="C31"/>
  <c r="C30"/>
  <c r="D31"/>
  <c r="E30"/>
  <c r="C24"/>
  <c r="C23"/>
  <c r="C19"/>
  <c r="C18"/>
  <c r="C8"/>
  <c r="C14" i="5"/>
  <c r="C21"/>
  <c r="C20"/>
  <c r="E10"/>
  <c r="C10"/>
  <c r="D10"/>
  <c r="C8"/>
  <c r="C18" i="3"/>
  <c r="C18" i="4"/>
  <c r="C14"/>
  <c r="C10"/>
  <c r="C8"/>
  <c r="C10" i="3"/>
  <c r="C8"/>
  <c r="C8" i="8"/>
  <c r="D21"/>
  <c r="C21"/>
  <c r="D20"/>
  <c r="C20"/>
  <c r="C19"/>
  <c r="C25"/>
  <c r="C17"/>
  <c r="D11"/>
  <c r="E10"/>
  <c r="D10"/>
  <c r="C15" i="7"/>
  <c r="C11"/>
  <c r="D21"/>
  <c r="C21"/>
  <c r="D20"/>
  <c r="C20"/>
  <c r="C19"/>
  <c r="C25"/>
  <c r="C22"/>
  <c r="C17"/>
  <c r="D11"/>
  <c r="E10"/>
  <c r="D10"/>
  <c r="C10"/>
  <c r="C15" i="6"/>
  <c r="D11"/>
  <c r="C11"/>
  <c r="D28"/>
  <c r="D21"/>
  <c r="C21"/>
  <c r="D20"/>
  <c r="C20"/>
  <c r="C25"/>
  <c r="C22"/>
  <c r="C17"/>
  <c r="E10"/>
  <c r="D10"/>
  <c r="C10"/>
  <c r="C19" i="5"/>
  <c r="C18"/>
  <c r="C17"/>
  <c r="C16"/>
  <c r="C20" i="4"/>
  <c r="C19"/>
  <c r="C17"/>
  <c r="C16"/>
  <c r="D10"/>
  <c r="C20" i="3"/>
  <c r="C19"/>
  <c r="C17"/>
  <c r="C16"/>
  <c r="D10"/>
  <c r="C21" i="2"/>
  <c r="C10"/>
  <c r="C8"/>
  <c r="D19"/>
  <c r="C19"/>
  <c r="D18"/>
  <c r="C18"/>
  <c r="D17"/>
  <c r="C17"/>
  <c r="D16"/>
  <c r="C16"/>
  <c r="D15"/>
  <c r="C15"/>
  <c r="D14"/>
  <c r="C14"/>
  <c r="D13"/>
  <c r="C13"/>
  <c r="D12"/>
  <c r="C12"/>
  <c r="E10"/>
  <c r="D10"/>
  <c r="D12" i="1"/>
  <c r="E12"/>
  <c r="D14"/>
  <c r="D15"/>
  <c r="D16"/>
  <c r="D17"/>
  <c r="D18"/>
  <c r="D19"/>
  <c r="D20"/>
  <c r="D21"/>
  <c r="C20"/>
  <c r="C19"/>
  <c r="C17"/>
  <c r="C16"/>
  <c r="C15"/>
  <c r="C14"/>
  <c r="C18"/>
  <c r="C21"/>
  <c r="C12"/>
  <c r="C10"/>
  <c r="B70" i="31" l="1"/>
  <c r="B68"/>
  <c r="B65" i="29"/>
  <c r="B66"/>
  <c r="B66" i="28"/>
  <c r="B65"/>
  <c r="B63" i="27"/>
  <c r="B62"/>
  <c r="B56" i="26"/>
  <c r="B58"/>
  <c r="B57" i="20"/>
  <c r="B58"/>
  <c r="B58" i="25"/>
  <c r="B56"/>
  <c r="B55" i="24"/>
  <c r="B54"/>
  <c r="B54" i="23"/>
  <c r="B56"/>
  <c r="B54" i="22"/>
  <c r="B53"/>
  <c r="B55" i="19"/>
  <c r="B54"/>
  <c r="B50" i="18"/>
  <c r="B49"/>
  <c r="B48" i="17"/>
  <c r="B46"/>
  <c r="B46" i="16"/>
  <c r="B45"/>
  <c r="B41" i="15"/>
  <c r="B37" i="14"/>
  <c r="B39"/>
  <c r="B41" i="13"/>
  <c r="B40"/>
  <c r="B37" i="12"/>
  <c r="B39"/>
  <c r="B39" i="11"/>
  <c r="B36" i="21"/>
  <c r="B35" i="10"/>
  <c r="B34"/>
  <c r="B35" i="9"/>
  <c r="B33"/>
  <c r="B36" i="8"/>
  <c r="B35"/>
  <c r="B36" i="7"/>
  <c r="B35"/>
  <c r="B34" i="6"/>
  <c r="B35"/>
  <c r="B26" i="5"/>
  <c r="B28"/>
  <c r="B26" i="4"/>
  <c r="B27"/>
  <c r="B27" i="3"/>
  <c r="B25"/>
  <c r="B26" i="2"/>
  <c r="B26" i="1"/>
  <c r="B25"/>
  <c r="C6" i="32"/>
  <c r="C6" i="31"/>
  <c r="C6" i="29"/>
  <c r="C6" i="28"/>
  <c r="C6" i="26"/>
  <c r="C6" i="25"/>
  <c r="C6" i="24"/>
  <c r="C6" i="23"/>
  <c r="C6" i="22"/>
  <c r="C6" i="19"/>
  <c r="C6" i="18"/>
  <c r="C6" i="16"/>
  <c r="C6" i="15"/>
  <c r="C6" i="12"/>
  <c r="C6" i="11"/>
  <c r="C6" i="21"/>
  <c r="C6" i="10"/>
  <c r="C6" i="9"/>
  <c r="C6" i="5"/>
  <c r="C6" i="8"/>
  <c r="C6" i="7"/>
  <c r="C6" i="6"/>
  <c r="C6" i="4"/>
  <c r="C6" i="3"/>
  <c r="C6" i="2"/>
  <c r="C8" i="1"/>
</calcChain>
</file>

<file path=xl/sharedStrings.xml><?xml version="1.0" encoding="utf-8"?>
<sst xmlns="http://schemas.openxmlformats.org/spreadsheetml/2006/main" count="2102" uniqueCount="170">
  <si>
    <t>2.5 Ton Work Pod</t>
  </si>
  <si>
    <t>Hull</t>
  </si>
  <si>
    <t>Armor</t>
  </si>
  <si>
    <t>Drives</t>
  </si>
  <si>
    <t>Passengers</t>
  </si>
  <si>
    <t>Miscellaneous</t>
  </si>
  <si>
    <t>Traits</t>
  </si>
  <si>
    <t>Constitution</t>
  </si>
  <si>
    <t>Totals:</t>
  </si>
  <si>
    <t>Tonnage</t>
  </si>
  <si>
    <t>Crew</t>
  </si>
  <si>
    <t>Cost</t>
  </si>
  <si>
    <t>Factor</t>
  </si>
  <si>
    <t>Monocoque Hull
No landing Gear
Pilot cabin Pressurization
Tight Beam MASER
Radio Communications
Pilot Station</t>
  </si>
  <si>
    <t>Thrust</t>
  </si>
  <si>
    <t>Cargo</t>
  </si>
  <si>
    <t>Mechanical Waldo Manipulator</t>
  </si>
  <si>
    <t>Mechanical Welder Arm</t>
  </si>
  <si>
    <t>Mechanical Cutter Arm</t>
  </si>
  <si>
    <t>Mechanical Anchor</t>
  </si>
  <si>
    <t>Active Plasteel Waldo Manipulator</t>
  </si>
  <si>
    <t>Active Plasteel Welder Arm</t>
  </si>
  <si>
    <t>Active Plasteel Cutter Arm</t>
  </si>
  <si>
    <t>Active Plasteel Anchor</t>
  </si>
  <si>
    <t>Full</t>
  </si>
  <si>
    <t>Hindered</t>
  </si>
  <si>
    <t>Insert a Factor from 1-5
Includes 12 hours of battery life</t>
  </si>
  <si>
    <t>Insert a Factor from 1-3</t>
  </si>
  <si>
    <t>Factor/Amount</t>
  </si>
  <si>
    <t>Not including Cargo</t>
  </si>
  <si>
    <t>5 Ton Utility Pod</t>
  </si>
  <si>
    <t>Each Factor is for One Passenger</t>
  </si>
  <si>
    <t>Scan</t>
  </si>
  <si>
    <t>Shields</t>
  </si>
  <si>
    <t>Weapons</t>
  </si>
  <si>
    <t>In-Line Pulse Laser</t>
  </si>
  <si>
    <t>Pylon Mounted M/AM CG Missile</t>
  </si>
  <si>
    <t>In-line Laselet</t>
  </si>
  <si>
    <t>Drone Lure</t>
  </si>
  <si>
    <t>Sick Bay</t>
  </si>
  <si>
    <t>80 Ton Small Craft</t>
  </si>
  <si>
    <t>Insert a Factor from 1-5
Includes 200 hours of M/AM fuel</t>
  </si>
  <si>
    <t>tonnage</t>
  </si>
  <si>
    <t>Insert a Factor from 1-5</t>
  </si>
  <si>
    <t>In-Line Missile Launcher with 
8 CG Missile Magazines</t>
  </si>
  <si>
    <t>Missile Pod with 8 GG Missile Magazine</t>
  </si>
  <si>
    <t>Laser Pod</t>
  </si>
  <si>
    <t>90 Ton Small Craft</t>
  </si>
  <si>
    <t>Monocoque Hull
Wheeled landing Gear
Lift Surfaces for in Atmosphere
Docking Spur
Loading Ramp
HVAC
Tight-Beam MASER
Radio communications</t>
  </si>
  <si>
    <t>Jump Drive (only factor 1)</t>
  </si>
  <si>
    <t>Damaged</t>
  </si>
  <si>
    <t>Hammered</t>
  </si>
  <si>
    <t>120 Ton Small Ship</t>
  </si>
  <si>
    <t>150 Ton Small Ship</t>
  </si>
  <si>
    <t>Holo Training Room</t>
  </si>
  <si>
    <t>Diagnostic Room</t>
  </si>
  <si>
    <t>Operating Theatre</t>
  </si>
  <si>
    <t>Insert a Factor from 1-6</t>
  </si>
  <si>
    <t>180 Ton Small Ship</t>
  </si>
  <si>
    <t>Cumulative</t>
  </si>
  <si>
    <t>Insert your factor</t>
  </si>
  <si>
    <t>Do not change</t>
  </si>
  <si>
    <t>DRIVES</t>
  </si>
  <si>
    <t>250 Ton Small Ship</t>
  </si>
  <si>
    <t>Standard</t>
  </si>
  <si>
    <t>300 Ton Small Ship</t>
  </si>
  <si>
    <t>Insert a Factor from 1-4
Includes 100 hours of M/AM fuel</t>
  </si>
  <si>
    <t>Officers</t>
  </si>
  <si>
    <t>Battery of 6 Laser Pods</t>
  </si>
  <si>
    <t>Machine Shop</t>
  </si>
  <si>
    <t>15 Ton Fighter</t>
  </si>
  <si>
    <t>Monocoque Hull
Wheeled landing Gear
Lift Surfaces for in Atmosphere
Supplementary Oxygen for Pilot
Tight Beam MASER
Radio Communications
Bubble-Topped Pilot Station</t>
  </si>
  <si>
    <t>Insert a Factor from 1-5
Includes 24 hours of M/AM fuel</t>
  </si>
  <si>
    <t>Drives tonnage</t>
  </si>
  <si>
    <t>Insert a factor from 3-7</t>
  </si>
  <si>
    <t>Shields tonnage</t>
  </si>
  <si>
    <t>30 Ton Heavy Fighter</t>
  </si>
  <si>
    <t>Pylon Mounted M/AM CG Torpedo</t>
  </si>
  <si>
    <t>Pylon Mounted M/AM CG torpedo</t>
  </si>
  <si>
    <t>Stealth (Insert Factor from 1 to 5)
Each factor decreases chance to be found by 1 small bonus, and increases damage taken by Energy Weapons by 1 small bonus.</t>
  </si>
  <si>
    <t>Monocoque Hull
Wheeled landing Gear
Lift Surfaces for in Atmosphere
Supplementary oxygen for crew
Tight Beam MASER
Radio Communications
Bubble Topped Crew Stations</t>
  </si>
  <si>
    <t>In-Line Cogar</t>
  </si>
  <si>
    <t>60 Ton Attack Craft</t>
  </si>
  <si>
    <t>Officer</t>
  </si>
  <si>
    <t>GG Torpedo in Weapons Bay</t>
  </si>
  <si>
    <t>Troops</t>
  </si>
  <si>
    <t>Squad of Troops</t>
  </si>
  <si>
    <t>Reflective Plasma Shaper (only one needed for use.)</t>
  </si>
  <si>
    <t>100 Ton Small Ship</t>
  </si>
  <si>
    <t>Insert a Factor from 1-10
Includes 100 hours of M/AM fuel</t>
  </si>
  <si>
    <t>Standard (Factor 0-1)</t>
  </si>
  <si>
    <t>Military (includes standard, 
Factor 0-1)</t>
  </si>
  <si>
    <t>Jump Drive (insert a factor from 1-2)</t>
  </si>
  <si>
    <t>JDRIVE</t>
  </si>
  <si>
    <t>Cogar Pod</t>
  </si>
  <si>
    <t>Platoon of Troops</t>
  </si>
  <si>
    <t>Insert a Factor from 1-6
Includes 250 hours of M/AM fuel</t>
  </si>
  <si>
    <t>JDRIVE CREW</t>
  </si>
  <si>
    <t>GRADAR (Factor 0-1)</t>
  </si>
  <si>
    <t>Spectral Analysis (Factor 0-1)</t>
  </si>
  <si>
    <t>Reflective Plasma Shaper (Factor 0-1)</t>
  </si>
  <si>
    <t>Monocoque Hull
Skid landing Gear
Docking Spur
Loading Ramp and Lifts
HVAC
Tight-Beam MASER
Radio communications</t>
  </si>
  <si>
    <t>Lift Surfaces</t>
  </si>
  <si>
    <t>Insert a factor from 0-1</t>
  </si>
  <si>
    <t>Light Patrol Ship</t>
  </si>
  <si>
    <t>Monocoque Hull
Wheeled landing Gear
Lift Surfaces for Maneuvering in Atmo
Docking Spur
Loading Ramp
HVAC
Tight-Beam MASER
Radio communications</t>
  </si>
  <si>
    <r>
      <t xml:space="preserve">Scan 
</t>
    </r>
    <r>
      <rPr>
        <b/>
        <sz val="10"/>
        <color theme="1"/>
        <rFont val="Calibri"/>
        <family val="2"/>
        <scheme val="minor"/>
      </rPr>
      <t>(Must Choose Either Standard or Military)</t>
    </r>
  </si>
  <si>
    <t>Battery of 6 Missile Pods</t>
  </si>
  <si>
    <t>Company of Troops</t>
  </si>
  <si>
    <t>600 ton Small Ship</t>
  </si>
  <si>
    <t>Battery of 6 In-Line Missile Launcher with 8 CG Missile Magazines</t>
  </si>
  <si>
    <t>Battery of 6 GG Torpedo in Weapons Bay</t>
  </si>
  <si>
    <t>Insert a Factor from 1-5
Includes 400 hours of M/AM fuel</t>
  </si>
  <si>
    <t>Battery of 6 In-Line Cogars</t>
  </si>
  <si>
    <t>Shell and Spar Hull
Docking Spur
HVAC
Tight-Beam MASER
Radio communications</t>
  </si>
  <si>
    <t>Small Dock</t>
  </si>
  <si>
    <t>Any Small Craft for Small Dock</t>
  </si>
  <si>
    <t>750 ton Medium Ship</t>
  </si>
  <si>
    <t>1000 ton Medium Ship</t>
  </si>
  <si>
    <t>In-Line PACC</t>
  </si>
  <si>
    <t>Battery of 6 Cogar Pods</t>
  </si>
  <si>
    <t>PACC Pod</t>
  </si>
  <si>
    <t>1500 ton Medium Ship</t>
  </si>
  <si>
    <t>Battery of 6 In-Line PACC</t>
  </si>
  <si>
    <t>Battery of 6 PACC Pods</t>
  </si>
  <si>
    <t>2000 ton Medium Ship</t>
  </si>
  <si>
    <t>Drop Tubes</t>
  </si>
  <si>
    <t>3000 ton Medium Ship</t>
  </si>
  <si>
    <t>Battalion of Troops</t>
  </si>
  <si>
    <t>Battalion of Artillery</t>
  </si>
  <si>
    <t>Battery of 6 Drop Tubes</t>
  </si>
  <si>
    <t>CraftYard (Repair Small Craft)</t>
  </si>
  <si>
    <t>4000 ton Medium Ship</t>
  </si>
  <si>
    <t>Medium Dock</t>
  </si>
  <si>
    <t>Any Small Ship for Medium Dock</t>
  </si>
  <si>
    <t>6000 ton Big Ship</t>
  </si>
  <si>
    <t>7500 ton Big Ship</t>
  </si>
  <si>
    <t>9000 ton Big Ship</t>
  </si>
  <si>
    <t>Fighter Command and Control</t>
  </si>
  <si>
    <t>Squadron of 12 Light Fighters</t>
  </si>
  <si>
    <t>Squadron of 12 Heavy Fighters</t>
  </si>
  <si>
    <t>10000 ton Big Ship</t>
  </si>
  <si>
    <t>12000 ton Big Ship</t>
  </si>
  <si>
    <t>Small Shipyard (Up to 600 Tons)</t>
  </si>
  <si>
    <t>Heavy Dock</t>
  </si>
  <si>
    <t>Any Medium Ship for Heavy Dock</t>
  </si>
  <si>
    <t>Squadron of 12 Attack Craft</t>
  </si>
  <si>
    <t>6 Spare Heavy Fighters (carried as cargo)</t>
  </si>
  <si>
    <t>6 Spare Light Fighters (carried as cargo)</t>
  </si>
  <si>
    <t>6 Spare Attack Craft (carried as cargo)</t>
  </si>
  <si>
    <t>Brigade of Troops</t>
  </si>
  <si>
    <t>Brigade of Artillery</t>
  </si>
  <si>
    <t>15000 ton Capitol Ship</t>
  </si>
  <si>
    <t>20000 ton Capitol Ship</t>
  </si>
  <si>
    <t>50000 ton Capitol Ship</t>
  </si>
  <si>
    <t>100000 ton Capitol Ship</t>
  </si>
  <si>
    <t>Division of Troops</t>
  </si>
  <si>
    <t>Division of Artillery</t>
  </si>
  <si>
    <t>Any Large Ship</t>
  </si>
  <si>
    <t>Small Dock (ships up to 100 Tons)</t>
  </si>
  <si>
    <t>Medium Dock (ships up to 600 Tons)</t>
  </si>
  <si>
    <t>Heavy Dock (ships up to 6000 Tons)</t>
  </si>
  <si>
    <t>Capitol Dock (ships over 6000 Tons)</t>
  </si>
  <si>
    <t>20000 ton Dreadnaught</t>
  </si>
  <si>
    <r>
      <t xml:space="preserve">30000 ton </t>
    </r>
    <r>
      <rPr>
        <b/>
        <u/>
        <sz val="12"/>
        <color theme="1"/>
        <rFont val="Calibri"/>
        <family val="2"/>
        <scheme val="minor"/>
      </rPr>
      <t>Division Assault Ship</t>
    </r>
  </si>
  <si>
    <t>Any Small Craft for Small Dock (tonnage and crew Equal to that Craft)</t>
  </si>
  <si>
    <t>Any Small Ship for Medium Dock (tonnage and crew Equal to that Craft)</t>
  </si>
  <si>
    <t>Any Medium Ship for Heavy Dock (tonnage and crew Equal to that Craft)</t>
  </si>
  <si>
    <t>Any Large Ship (tonnage and crew Equal to that Craft)</t>
  </si>
  <si>
    <t>Change ship size by clicking the size of the ship required on the tabs below the worksheet.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</si>
</sst>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/>
    <xf numFmtId="0" fontId="0" fillId="0" borderId="0" xfId="0" applyFont="1"/>
    <xf numFmtId="0" fontId="1" fillId="0" borderId="0" xfId="0" applyFont="1"/>
    <xf numFmtId="0" fontId="2" fillId="0" borderId="0" xfId="0" applyFont="1" applyAlignment="1">
      <alignment wrapText="1"/>
    </xf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0" borderId="1" xfId="0" applyBorder="1"/>
    <xf numFmtId="0" fontId="0" fillId="5" borderId="1" xfId="0" applyFill="1" applyBorder="1"/>
    <xf numFmtId="0" fontId="0" fillId="5" borderId="1" xfId="0" applyFill="1" applyBorder="1" applyAlignment="1">
      <alignment wrapText="1"/>
    </xf>
    <xf numFmtId="0" fontId="0" fillId="5" borderId="1" xfId="0" applyFill="1" applyBorder="1" applyAlignment="1">
      <alignment horizontal="right" wrapText="1"/>
    </xf>
    <xf numFmtId="0" fontId="0" fillId="2" borderId="1" xfId="0" applyFill="1" applyBorder="1" applyAlignment="1">
      <alignment horizontal="right" wrapText="1"/>
    </xf>
    <xf numFmtId="0" fontId="0" fillId="2" borderId="1" xfId="0" applyFill="1" applyBorder="1" applyAlignment="1">
      <alignment wrapText="1"/>
    </xf>
    <xf numFmtId="0" fontId="0" fillId="0" borderId="0" xfId="0" applyFill="1" applyBorder="1"/>
    <xf numFmtId="0" fontId="0" fillId="0" borderId="0" xfId="0" applyBorder="1"/>
    <xf numFmtId="0" fontId="3" fillId="0" borderId="3" xfId="0" applyFont="1" applyBorder="1"/>
    <xf numFmtId="0" fontId="0" fillId="0" borderId="4" xfId="0" applyBorder="1"/>
    <xf numFmtId="0" fontId="2" fillId="0" borderId="5" xfId="0" applyFont="1" applyBorder="1"/>
    <xf numFmtId="0" fontId="0" fillId="0" borderId="6" xfId="0" applyBorder="1"/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7" xfId="0" applyBorder="1"/>
    <xf numFmtId="0" fontId="0" fillId="0" borderId="2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0" borderId="5" xfId="0" applyFont="1" applyBorder="1" applyAlignment="1">
      <alignment wrapText="1"/>
    </xf>
    <xf numFmtId="0" fontId="0" fillId="0" borderId="6" xfId="0" applyFill="1" applyBorder="1"/>
    <xf numFmtId="0" fontId="0" fillId="2" borderId="0" xfId="0" applyFill="1" applyBorder="1"/>
    <xf numFmtId="0" fontId="0" fillId="5" borderId="0" xfId="0" applyFill="1" applyBorder="1"/>
    <xf numFmtId="0" fontId="6" fillId="6" borderId="5" xfId="0" applyFont="1" applyFill="1" applyBorder="1" applyAlignment="1">
      <alignment horizontal="center"/>
    </xf>
    <xf numFmtId="0" fontId="6" fillId="6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3"/>
  <sheetViews>
    <sheetView tabSelected="1" zoomScaleNormal="100" workbookViewId="0">
      <selection activeCell="A3" sqref="A3"/>
    </sheetView>
  </sheetViews>
  <sheetFormatPr defaultRowHeight="14.4"/>
  <cols>
    <col min="1" max="1" width="29.21875" bestFit="1" customWidth="1"/>
    <col min="2" max="2" width="13.5546875" bestFit="1" customWidth="1"/>
    <col min="3" max="3" width="12.109375" bestFit="1" customWidth="1"/>
    <col min="4" max="4" width="17.5546875" bestFit="1" customWidth="1"/>
  </cols>
  <sheetData>
    <row r="1" spans="1:8" ht="18">
      <c r="A1" s="33" t="s">
        <v>169</v>
      </c>
      <c r="B1" s="34"/>
      <c r="C1" s="34"/>
      <c r="D1" s="34"/>
      <c r="E1" s="34"/>
      <c r="F1" s="34"/>
      <c r="G1" s="34"/>
      <c r="H1" s="34"/>
    </row>
    <row r="3" spans="1:8" ht="25.8">
      <c r="A3" s="18" t="s">
        <v>0</v>
      </c>
      <c r="B3" s="7" t="s">
        <v>61</v>
      </c>
      <c r="C3" s="8" t="s">
        <v>59</v>
      </c>
      <c r="D3" s="9" t="s">
        <v>60</v>
      </c>
      <c r="E3" s="19"/>
    </row>
    <row r="4" spans="1:8" ht="21">
      <c r="A4" s="20" t="s">
        <v>8</v>
      </c>
      <c r="B4" s="7"/>
      <c r="C4" s="7" t="s">
        <v>9</v>
      </c>
      <c r="D4" s="7" t="s">
        <v>10</v>
      </c>
      <c r="E4" s="21"/>
    </row>
    <row r="5" spans="1:8">
      <c r="A5" s="22" t="s">
        <v>29</v>
      </c>
      <c r="B5" s="7"/>
      <c r="C5" s="8">
        <f>C7+C10+C12+(SUM(C13:C24))</f>
        <v>1.9350000000000001</v>
      </c>
      <c r="D5" s="8">
        <f>SUM(D7:D24)</f>
        <v>1</v>
      </c>
      <c r="E5" s="21"/>
    </row>
    <row r="6" spans="1:8" ht="21">
      <c r="A6" s="20" t="s">
        <v>1</v>
      </c>
      <c r="B6" s="7" t="s">
        <v>28</v>
      </c>
      <c r="C6" s="7" t="s">
        <v>9</v>
      </c>
      <c r="D6" s="7" t="s">
        <v>10</v>
      </c>
      <c r="E6" s="21"/>
    </row>
    <row r="7" spans="1:8" ht="85.8" customHeight="1">
      <c r="A7" s="23" t="s">
        <v>13</v>
      </c>
      <c r="B7" s="7">
        <v>1</v>
      </c>
      <c r="C7" s="7">
        <v>1.8</v>
      </c>
      <c r="D7" s="7">
        <v>1</v>
      </c>
      <c r="E7" s="21"/>
    </row>
    <row r="8" spans="1:8" ht="21">
      <c r="A8" s="20" t="s">
        <v>15</v>
      </c>
      <c r="B8" s="7">
        <v>1</v>
      </c>
      <c r="C8" s="7">
        <f>2.5-C5</f>
        <v>0.56499999999999995</v>
      </c>
      <c r="D8" s="7">
        <v>0</v>
      </c>
      <c r="E8" s="21"/>
    </row>
    <row r="9" spans="1:8" ht="21">
      <c r="A9" s="20" t="s">
        <v>2</v>
      </c>
      <c r="B9" s="7"/>
      <c r="C9" s="7"/>
      <c r="D9" s="7"/>
      <c r="E9" s="21"/>
    </row>
    <row r="10" spans="1:8">
      <c r="A10" s="23" t="s">
        <v>27</v>
      </c>
      <c r="B10" s="11">
        <v>1</v>
      </c>
      <c r="C10" s="7">
        <f>B10*0.125</f>
        <v>0.125</v>
      </c>
      <c r="D10" s="7">
        <v>0</v>
      </c>
      <c r="E10" s="21"/>
    </row>
    <row r="11" spans="1:8" ht="21">
      <c r="A11" s="20" t="s">
        <v>3</v>
      </c>
      <c r="B11" s="7"/>
      <c r="C11" s="7"/>
      <c r="D11" s="7"/>
      <c r="E11" s="7" t="s">
        <v>14</v>
      </c>
    </row>
    <row r="12" spans="1:8" ht="28.8">
      <c r="A12" s="23" t="s">
        <v>26</v>
      </c>
      <c r="B12" s="11">
        <v>1</v>
      </c>
      <c r="C12" s="7">
        <f>B12*0.01</f>
        <v>0.01</v>
      </c>
      <c r="D12" s="7">
        <f>B12*0</f>
        <v>0</v>
      </c>
      <c r="E12" s="7">
        <f>B12*0.1</f>
        <v>0.1</v>
      </c>
    </row>
    <row r="13" spans="1:8" ht="21">
      <c r="A13" s="20" t="s">
        <v>5</v>
      </c>
      <c r="B13" s="7"/>
      <c r="C13" s="7"/>
      <c r="D13" s="7"/>
      <c r="E13" s="21"/>
    </row>
    <row r="14" spans="1:8">
      <c r="A14" s="22" t="s">
        <v>16</v>
      </c>
      <c r="B14" s="11">
        <v>0</v>
      </c>
      <c r="C14" s="7">
        <f>B14*0.015</f>
        <v>0</v>
      </c>
      <c r="D14" s="7">
        <f t="shared" ref="D14:D21" si="0">B14*0</f>
        <v>0</v>
      </c>
      <c r="E14" s="21"/>
    </row>
    <row r="15" spans="1:8">
      <c r="A15" s="22" t="s">
        <v>17</v>
      </c>
      <c r="B15" s="11">
        <v>0</v>
      </c>
      <c r="C15" s="7">
        <f>B15*0.02</f>
        <v>0</v>
      </c>
      <c r="D15" s="7">
        <f t="shared" si="0"/>
        <v>0</v>
      </c>
      <c r="E15" s="21"/>
    </row>
    <row r="16" spans="1:8">
      <c r="A16" s="22" t="s">
        <v>18</v>
      </c>
      <c r="B16" s="11">
        <v>0</v>
      </c>
      <c r="C16" s="7">
        <f>B16*0.02</f>
        <v>0</v>
      </c>
      <c r="D16" s="7">
        <f t="shared" si="0"/>
        <v>0</v>
      </c>
      <c r="E16" s="21"/>
    </row>
    <row r="17" spans="1:5">
      <c r="A17" s="22" t="s">
        <v>19</v>
      </c>
      <c r="B17" s="11">
        <v>0</v>
      </c>
      <c r="C17" s="7">
        <f>B17*0.015</f>
        <v>0</v>
      </c>
      <c r="D17" s="7">
        <f t="shared" si="0"/>
        <v>0</v>
      </c>
      <c r="E17" s="21"/>
    </row>
    <row r="18" spans="1:5">
      <c r="A18" s="22" t="s">
        <v>20</v>
      </c>
      <c r="B18" s="11">
        <v>0</v>
      </c>
      <c r="C18" s="7">
        <f>B18*0.01</f>
        <v>0</v>
      </c>
      <c r="D18" s="7">
        <f t="shared" si="0"/>
        <v>0</v>
      </c>
      <c r="E18" s="21"/>
    </row>
    <row r="19" spans="1:5">
      <c r="A19" s="22" t="s">
        <v>21</v>
      </c>
      <c r="B19" s="11">
        <v>0</v>
      </c>
      <c r="C19" s="7">
        <f>B19*0.015</f>
        <v>0</v>
      </c>
      <c r="D19" s="7">
        <f t="shared" si="0"/>
        <v>0</v>
      </c>
      <c r="E19" s="21"/>
    </row>
    <row r="20" spans="1:5">
      <c r="A20" s="22" t="s">
        <v>22</v>
      </c>
      <c r="B20" s="11">
        <v>0</v>
      </c>
      <c r="C20" s="7">
        <f>B20*0.015</f>
        <v>0</v>
      </c>
      <c r="D20" s="7">
        <f t="shared" si="0"/>
        <v>0</v>
      </c>
      <c r="E20" s="21"/>
    </row>
    <row r="21" spans="1:5">
      <c r="A21" s="22" t="s">
        <v>23</v>
      </c>
      <c r="B21" s="11">
        <v>0</v>
      </c>
      <c r="C21" s="7">
        <f>B21*0.01</f>
        <v>0</v>
      </c>
      <c r="D21" s="7">
        <f t="shared" si="0"/>
        <v>0</v>
      </c>
      <c r="E21" s="21"/>
    </row>
    <row r="22" spans="1:5" ht="21">
      <c r="A22" s="20" t="s">
        <v>7</v>
      </c>
      <c r="B22" s="17"/>
      <c r="C22" s="17"/>
      <c r="D22" s="17"/>
      <c r="E22" s="21"/>
    </row>
    <row r="23" spans="1:5">
      <c r="A23" s="22" t="s">
        <v>24</v>
      </c>
      <c r="B23" s="17">
        <f>2.5*10</f>
        <v>25</v>
      </c>
      <c r="C23" s="17"/>
      <c r="D23" s="17"/>
      <c r="E23" s="21"/>
    </row>
    <row r="24" spans="1:5">
      <c r="A24" s="22" t="s">
        <v>25</v>
      </c>
      <c r="B24" s="17">
        <f>B23*0.75</f>
        <v>18.75</v>
      </c>
      <c r="C24" s="17"/>
      <c r="D24" s="17"/>
      <c r="E24" s="21"/>
    </row>
    <row r="25" spans="1:5">
      <c r="A25" s="22" t="s">
        <v>50</v>
      </c>
      <c r="B25" s="17">
        <f>B23*0.5</f>
        <v>12.5</v>
      </c>
      <c r="C25" s="17"/>
      <c r="D25" s="17"/>
      <c r="E25" s="21"/>
    </row>
    <row r="26" spans="1:5">
      <c r="A26" s="22" t="s">
        <v>51</v>
      </c>
      <c r="B26" s="17">
        <f>B23*0.25</f>
        <v>6.25</v>
      </c>
      <c r="C26" s="17"/>
      <c r="D26" s="17"/>
      <c r="E26" s="21"/>
    </row>
    <row r="27" spans="1:5" ht="21">
      <c r="A27" s="20" t="s">
        <v>6</v>
      </c>
      <c r="B27" s="17"/>
      <c r="C27" s="17"/>
      <c r="D27" s="17"/>
      <c r="E27" s="21"/>
    </row>
    <row r="28" spans="1:5">
      <c r="A28" s="22"/>
      <c r="B28" s="17"/>
      <c r="C28" s="17"/>
      <c r="D28" s="17"/>
      <c r="E28" s="21"/>
    </row>
    <row r="29" spans="1:5">
      <c r="A29" s="22"/>
      <c r="B29" s="17"/>
      <c r="C29" s="17"/>
      <c r="D29" s="17"/>
      <c r="E29" s="21"/>
    </row>
    <row r="30" spans="1:5">
      <c r="A30" s="24"/>
      <c r="B30" s="25"/>
      <c r="C30" s="25"/>
      <c r="D30" s="25"/>
      <c r="E30" s="26"/>
    </row>
    <row r="58" spans="2:3">
      <c r="B58" s="5" t="s">
        <v>12</v>
      </c>
      <c r="C58" s="5" t="s">
        <v>11</v>
      </c>
    </row>
    <row r="59" spans="2:3">
      <c r="B59" s="5">
        <v>1</v>
      </c>
      <c r="C59" s="5">
        <v>0.25</v>
      </c>
    </row>
    <row r="60" spans="2:3">
      <c r="B60" s="5">
        <v>2</v>
      </c>
      <c r="C60" s="5">
        <v>0.5</v>
      </c>
    </row>
    <row r="61" spans="2:3">
      <c r="B61" s="5">
        <v>3</v>
      </c>
      <c r="C61" s="5">
        <v>0.75</v>
      </c>
    </row>
    <row r="62" spans="2:3">
      <c r="B62" s="5">
        <v>4</v>
      </c>
      <c r="C62" s="5">
        <v>1</v>
      </c>
    </row>
    <row r="63" spans="2:3">
      <c r="B63" s="5">
        <v>5</v>
      </c>
      <c r="C63" s="5">
        <v>2</v>
      </c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78"/>
  <sheetViews>
    <sheetView zoomScaleNormal="100" workbookViewId="0"/>
  </sheetViews>
  <sheetFormatPr defaultRowHeight="14.4"/>
  <cols>
    <col min="1" max="1" width="31.77734375" bestFit="1" customWidth="1"/>
    <col min="2" max="2" width="15.6640625" bestFit="1" customWidth="1"/>
    <col min="3" max="3" width="11.77734375" bestFit="1" customWidth="1"/>
    <col min="4" max="4" width="17.33203125" bestFit="1" customWidth="1"/>
    <col min="5" max="5" width="8.77734375" bestFit="1" customWidth="1"/>
    <col min="7" max="7" width="6.21875" bestFit="1" customWidth="1"/>
    <col min="8" max="8" width="3" bestFit="1" customWidth="1"/>
  </cols>
  <sheetData>
    <row r="1" spans="1:5" ht="25.8">
      <c r="A1" s="18" t="s">
        <v>53</v>
      </c>
      <c r="B1" s="7" t="s">
        <v>61</v>
      </c>
      <c r="C1" s="8" t="s">
        <v>59</v>
      </c>
      <c r="D1" s="9" t="s">
        <v>60</v>
      </c>
      <c r="E1" s="10"/>
    </row>
    <row r="2" spans="1:5" ht="21">
      <c r="A2" s="20" t="s">
        <v>8</v>
      </c>
      <c r="B2" s="7"/>
      <c r="C2" s="7" t="s">
        <v>9</v>
      </c>
      <c r="D2" s="7" t="s">
        <v>10</v>
      </c>
      <c r="E2" s="7" t="s">
        <v>67</v>
      </c>
    </row>
    <row r="3" spans="1:5">
      <c r="A3" s="22" t="s">
        <v>29</v>
      </c>
      <c r="B3" s="7"/>
      <c r="C3" s="8">
        <f>C5+C8+C10+(SUM(C11:C34))</f>
        <v>30.6</v>
      </c>
      <c r="D3" s="8">
        <f>SUM(D5:D34)</f>
        <v>2</v>
      </c>
      <c r="E3" s="8">
        <f>SUM(E4:E9,E11:E34)</f>
        <v>1</v>
      </c>
    </row>
    <row r="4" spans="1:5" ht="21">
      <c r="A4" s="20" t="s">
        <v>1</v>
      </c>
      <c r="B4" s="7" t="s">
        <v>28</v>
      </c>
      <c r="C4" s="7" t="s">
        <v>9</v>
      </c>
      <c r="D4" s="7" t="s">
        <v>10</v>
      </c>
      <c r="E4" s="7" t="s">
        <v>83</v>
      </c>
    </row>
    <row r="5" spans="1:5" ht="115.2">
      <c r="A5" s="23" t="s">
        <v>48</v>
      </c>
      <c r="B5" s="7">
        <v>1</v>
      </c>
      <c r="C5" s="7">
        <v>9</v>
      </c>
      <c r="D5" s="7">
        <v>2</v>
      </c>
      <c r="E5" s="7">
        <v>1</v>
      </c>
    </row>
    <row r="6" spans="1:5" ht="21">
      <c r="A6" s="20" t="s">
        <v>15</v>
      </c>
      <c r="B6" s="7">
        <v>1</v>
      </c>
      <c r="C6" s="7">
        <f>150-C3</f>
        <v>119.4</v>
      </c>
      <c r="D6" s="7">
        <v>0</v>
      </c>
      <c r="E6" s="7">
        <v>0</v>
      </c>
    </row>
    <row r="7" spans="1:5" ht="21">
      <c r="A7" s="20" t="s">
        <v>2</v>
      </c>
      <c r="B7" s="7"/>
      <c r="C7" s="7"/>
      <c r="D7" s="7"/>
      <c r="E7" s="7"/>
    </row>
    <row r="8" spans="1:5">
      <c r="A8" s="23" t="s">
        <v>57</v>
      </c>
      <c r="B8" s="11">
        <v>0</v>
      </c>
      <c r="C8" s="7">
        <f>B8*7.5</f>
        <v>0</v>
      </c>
      <c r="D8" s="7">
        <v>0</v>
      </c>
      <c r="E8" s="7">
        <v>0</v>
      </c>
    </row>
    <row r="9" spans="1:5" ht="21">
      <c r="A9" s="20" t="s">
        <v>3</v>
      </c>
      <c r="B9" s="7"/>
      <c r="C9" s="7"/>
      <c r="D9" s="7"/>
      <c r="E9" s="7" t="s">
        <v>14</v>
      </c>
    </row>
    <row r="10" spans="1:5" ht="28.8">
      <c r="A10" s="23" t="s">
        <v>89</v>
      </c>
      <c r="B10" s="11">
        <v>1</v>
      </c>
      <c r="C10" s="7">
        <f>VLOOKUP(B10,B68:C78,2,FALSE)</f>
        <v>21</v>
      </c>
      <c r="D10" s="7">
        <f>B10*0</f>
        <v>0</v>
      </c>
      <c r="E10" s="7">
        <f>B10*1</f>
        <v>1</v>
      </c>
    </row>
    <row r="11" spans="1:5">
      <c r="A11" s="23" t="s">
        <v>92</v>
      </c>
      <c r="B11" s="11">
        <v>0</v>
      </c>
      <c r="C11" s="7">
        <f>VLOOKUP(B11,B61:C63,2,FALSE)</f>
        <v>0</v>
      </c>
      <c r="D11" s="7">
        <f>VLOOKUP(B11,D61:E64,2,FALSE)</f>
        <v>0</v>
      </c>
      <c r="E11" s="7">
        <v>0</v>
      </c>
    </row>
    <row r="12" spans="1:5" ht="48.6">
      <c r="A12" s="29" t="s">
        <v>106</v>
      </c>
      <c r="B12" s="11"/>
      <c r="C12" s="7"/>
      <c r="D12" s="7"/>
      <c r="E12" s="7"/>
    </row>
    <row r="13" spans="1:5">
      <c r="A13" s="23" t="s">
        <v>90</v>
      </c>
      <c r="B13" s="11">
        <v>0</v>
      </c>
      <c r="C13" s="7">
        <f>B13*1</f>
        <v>0</v>
      </c>
      <c r="D13" s="7">
        <v>0</v>
      </c>
      <c r="E13" s="7">
        <v>0</v>
      </c>
    </row>
    <row r="14" spans="1:5" ht="28.8">
      <c r="A14" s="23" t="s">
        <v>91</v>
      </c>
      <c r="B14" s="11">
        <v>0</v>
      </c>
      <c r="C14" s="7">
        <f>B14*7</f>
        <v>0</v>
      </c>
      <c r="D14" s="7">
        <f>B14*1</f>
        <v>0</v>
      </c>
      <c r="E14" s="7">
        <v>0</v>
      </c>
    </row>
    <row r="15" spans="1:5" ht="21">
      <c r="A15" s="20" t="s">
        <v>33</v>
      </c>
      <c r="B15" s="7"/>
      <c r="C15" s="7"/>
      <c r="D15" s="7"/>
      <c r="E15" s="7"/>
    </row>
    <row r="16" spans="1:5">
      <c r="A16" s="23" t="s">
        <v>43</v>
      </c>
      <c r="B16" s="11">
        <v>1</v>
      </c>
      <c r="C16" s="7">
        <f>B16*0.6</f>
        <v>0.6</v>
      </c>
      <c r="D16" s="7">
        <v>0</v>
      </c>
      <c r="E16" s="7">
        <v>0</v>
      </c>
    </row>
    <row r="17" spans="1:5" ht="21">
      <c r="A17" s="20" t="s">
        <v>34</v>
      </c>
      <c r="B17" s="7"/>
      <c r="C17" s="7"/>
      <c r="D17" s="7"/>
      <c r="E17" s="7"/>
    </row>
    <row r="18" spans="1:5">
      <c r="A18" s="23" t="s">
        <v>35</v>
      </c>
      <c r="B18" s="11">
        <v>0</v>
      </c>
      <c r="C18" s="7">
        <f>B18*3</f>
        <v>0</v>
      </c>
      <c r="D18" s="7">
        <v>0</v>
      </c>
      <c r="E18" s="7">
        <v>0</v>
      </c>
    </row>
    <row r="19" spans="1:5">
      <c r="A19" s="23" t="s">
        <v>81</v>
      </c>
      <c r="B19" s="11">
        <v>0</v>
      </c>
      <c r="C19" s="7">
        <f>B19*8</f>
        <v>0</v>
      </c>
      <c r="D19" s="7">
        <v>0</v>
      </c>
      <c r="E19" s="7">
        <v>0</v>
      </c>
    </row>
    <row r="20" spans="1:5" ht="28.8">
      <c r="A20" s="23" t="s">
        <v>44</v>
      </c>
      <c r="B20" s="11">
        <v>0</v>
      </c>
      <c r="C20" s="7">
        <f>B20*5</f>
        <v>0</v>
      </c>
      <c r="D20" s="7">
        <v>0</v>
      </c>
      <c r="E20" s="7">
        <v>0</v>
      </c>
    </row>
    <row r="21" spans="1:5" ht="28.8">
      <c r="A21" s="23" t="s">
        <v>45</v>
      </c>
      <c r="B21" s="11">
        <v>0</v>
      </c>
      <c r="C21" s="7">
        <f>B21*7</f>
        <v>0</v>
      </c>
      <c r="D21" s="7">
        <f>B21*1</f>
        <v>0</v>
      </c>
      <c r="E21" s="7">
        <v>0</v>
      </c>
    </row>
    <row r="22" spans="1:5">
      <c r="A22" s="23" t="s">
        <v>46</v>
      </c>
      <c r="B22" s="11">
        <v>0</v>
      </c>
      <c r="C22" s="7">
        <f>B22*5</f>
        <v>0</v>
      </c>
      <c r="D22" s="7">
        <f>B22*1</f>
        <v>0</v>
      </c>
      <c r="E22" s="7">
        <v>0</v>
      </c>
    </row>
    <row r="23" spans="1:5">
      <c r="A23" s="23" t="s">
        <v>94</v>
      </c>
      <c r="B23" s="11">
        <v>0</v>
      </c>
      <c r="C23" s="7">
        <f>B23*12</f>
        <v>0</v>
      </c>
      <c r="D23" s="7">
        <f>B23*1</f>
        <v>0</v>
      </c>
      <c r="E23" s="7">
        <v>0</v>
      </c>
    </row>
    <row r="24" spans="1:5">
      <c r="A24" s="23" t="s">
        <v>84</v>
      </c>
      <c r="B24" s="11">
        <v>0</v>
      </c>
      <c r="C24" s="7">
        <f>B24*2.2</f>
        <v>0</v>
      </c>
      <c r="D24" s="7">
        <v>0</v>
      </c>
      <c r="E24" s="7">
        <v>0</v>
      </c>
    </row>
    <row r="25" spans="1:5">
      <c r="A25" s="23" t="s">
        <v>38</v>
      </c>
      <c r="B25" s="11">
        <v>0</v>
      </c>
      <c r="C25" s="7">
        <f>B25*0.5</f>
        <v>0</v>
      </c>
      <c r="D25" s="7">
        <v>0</v>
      </c>
      <c r="E25" s="7">
        <v>0</v>
      </c>
    </row>
    <row r="26" spans="1:5" ht="21">
      <c r="A26" s="20" t="s">
        <v>5</v>
      </c>
      <c r="B26" s="7"/>
      <c r="C26" s="7"/>
      <c r="D26" s="7"/>
      <c r="E26" s="7"/>
    </row>
    <row r="27" spans="1:5" ht="57" customHeight="1">
      <c r="A27" s="23" t="s">
        <v>79</v>
      </c>
      <c r="B27" s="11">
        <v>0</v>
      </c>
      <c r="C27" s="7">
        <v>0</v>
      </c>
      <c r="D27" s="7">
        <v>0</v>
      </c>
      <c r="E27" s="7">
        <v>0</v>
      </c>
    </row>
    <row r="28" spans="1:5" ht="28.8">
      <c r="A28" s="23" t="s">
        <v>87</v>
      </c>
      <c r="B28" s="11">
        <v>0</v>
      </c>
      <c r="C28" s="7">
        <f>B28*1</f>
        <v>0</v>
      </c>
      <c r="D28" s="7">
        <f>B28*0</f>
        <v>0</v>
      </c>
      <c r="E28" s="7">
        <v>0</v>
      </c>
    </row>
    <row r="29" spans="1:5" ht="21">
      <c r="A29" s="20" t="s">
        <v>85</v>
      </c>
      <c r="B29" s="7"/>
      <c r="C29" s="7"/>
      <c r="D29" s="7"/>
      <c r="E29" s="7" t="s">
        <v>83</v>
      </c>
    </row>
    <row r="30" spans="1:5">
      <c r="A30" s="22" t="s">
        <v>83</v>
      </c>
      <c r="B30" s="11">
        <v>0</v>
      </c>
      <c r="C30" s="7">
        <f>B30*2</f>
        <v>0</v>
      </c>
      <c r="D30" s="7">
        <v>0</v>
      </c>
      <c r="E30" s="7">
        <f>B30</f>
        <v>0</v>
      </c>
    </row>
    <row r="31" spans="1:5">
      <c r="A31" s="23" t="s">
        <v>86</v>
      </c>
      <c r="B31" s="11">
        <v>0</v>
      </c>
      <c r="C31" s="7">
        <f>B31*20</f>
        <v>0</v>
      </c>
      <c r="D31" s="7">
        <f>B31*10</f>
        <v>0</v>
      </c>
      <c r="E31" s="7">
        <v>0</v>
      </c>
    </row>
    <row r="32" spans="1:5" ht="21">
      <c r="A32" s="20" t="s">
        <v>7</v>
      </c>
      <c r="B32" s="17"/>
      <c r="C32" s="17"/>
      <c r="D32" s="17"/>
      <c r="E32" s="21"/>
    </row>
    <row r="33" spans="1:5">
      <c r="A33" s="22" t="s">
        <v>24</v>
      </c>
      <c r="B33" s="17">
        <f>150*10</f>
        <v>1500</v>
      </c>
      <c r="C33" s="17"/>
      <c r="D33" s="17"/>
      <c r="E33" s="21"/>
    </row>
    <row r="34" spans="1:5">
      <c r="A34" s="22" t="s">
        <v>25</v>
      </c>
      <c r="B34" s="17">
        <f>B33*0.75</f>
        <v>1125</v>
      </c>
      <c r="C34" s="17"/>
      <c r="D34" s="17"/>
      <c r="E34" s="21"/>
    </row>
    <row r="35" spans="1:5">
      <c r="A35" s="22" t="s">
        <v>50</v>
      </c>
      <c r="B35" s="17">
        <f>B33*0.5</f>
        <v>750</v>
      </c>
      <c r="C35" s="17"/>
      <c r="D35" s="17"/>
      <c r="E35" s="21"/>
    </row>
    <row r="36" spans="1:5">
      <c r="A36" s="22" t="s">
        <v>51</v>
      </c>
      <c r="B36" s="17">
        <f>B33*0.25</f>
        <v>375</v>
      </c>
      <c r="C36" s="17"/>
      <c r="D36" s="17"/>
      <c r="E36" s="21"/>
    </row>
    <row r="37" spans="1:5" ht="21">
      <c r="A37" s="20" t="s">
        <v>6</v>
      </c>
      <c r="B37" s="17"/>
      <c r="C37" s="17"/>
      <c r="D37" s="17"/>
      <c r="E37" s="21"/>
    </row>
    <row r="38" spans="1:5">
      <c r="A38" s="22"/>
      <c r="B38" s="17"/>
      <c r="C38" s="17"/>
      <c r="D38" s="17"/>
      <c r="E38" s="21"/>
    </row>
    <row r="39" spans="1:5">
      <c r="A39" s="22"/>
      <c r="B39" s="17"/>
      <c r="C39" s="17"/>
      <c r="D39" s="17"/>
      <c r="E39" s="21"/>
    </row>
    <row r="40" spans="1:5">
      <c r="A40" s="24"/>
      <c r="B40" s="25"/>
      <c r="C40" s="25"/>
      <c r="D40" s="25"/>
      <c r="E40" s="26"/>
    </row>
    <row r="59" spans="2:11">
      <c r="B59" s="5"/>
      <c r="C59" s="5"/>
      <c r="D59" s="5"/>
      <c r="E59" s="5"/>
      <c r="F59" s="5"/>
      <c r="G59" s="5"/>
      <c r="H59" s="5"/>
      <c r="I59" s="5"/>
      <c r="J59" s="5"/>
      <c r="K59" s="5"/>
    </row>
    <row r="60" spans="2:11">
      <c r="B60" s="5" t="s">
        <v>93</v>
      </c>
      <c r="C60" s="5"/>
      <c r="D60" s="5" t="s">
        <v>97</v>
      </c>
      <c r="E60" s="5"/>
      <c r="F60" s="5"/>
      <c r="G60" s="5"/>
      <c r="H60" s="5"/>
      <c r="I60" s="5"/>
      <c r="J60" s="5"/>
      <c r="K60" s="5"/>
    </row>
    <row r="61" spans="2:11">
      <c r="B61" s="5">
        <v>0</v>
      </c>
      <c r="C61" s="5">
        <v>0</v>
      </c>
      <c r="D61" s="5">
        <v>0</v>
      </c>
      <c r="E61" s="5">
        <v>0</v>
      </c>
      <c r="F61" s="5"/>
      <c r="G61" s="5"/>
      <c r="H61" s="5"/>
      <c r="I61" s="5"/>
      <c r="J61" s="5"/>
      <c r="K61" s="5"/>
    </row>
    <row r="62" spans="2:11">
      <c r="B62" s="5">
        <v>1</v>
      </c>
      <c r="C62" s="5">
        <v>25</v>
      </c>
      <c r="D62" s="5">
        <v>1</v>
      </c>
      <c r="E62" s="5">
        <v>1</v>
      </c>
      <c r="F62" s="5"/>
      <c r="G62" s="5"/>
      <c r="H62" s="5"/>
      <c r="I62" s="5"/>
      <c r="J62" s="5"/>
      <c r="K62" s="5"/>
    </row>
    <row r="63" spans="2:11">
      <c r="B63" s="5">
        <v>2</v>
      </c>
      <c r="C63" s="5">
        <v>40</v>
      </c>
      <c r="D63" s="5">
        <v>2</v>
      </c>
      <c r="E63" s="5">
        <v>1</v>
      </c>
      <c r="F63" s="5"/>
      <c r="G63" s="5"/>
      <c r="H63" s="5"/>
      <c r="I63" s="5"/>
      <c r="J63" s="5"/>
      <c r="K63" s="5"/>
    </row>
    <row r="64" spans="2:11">
      <c r="B64" s="5"/>
      <c r="C64" s="5"/>
      <c r="D64" s="5"/>
      <c r="E64" s="5"/>
      <c r="F64" s="5"/>
      <c r="G64" s="5"/>
      <c r="H64" s="5"/>
      <c r="I64" s="5"/>
      <c r="J64" s="5"/>
      <c r="K64" s="5"/>
    </row>
    <row r="65" spans="2:11">
      <c r="B65" s="5"/>
      <c r="C65" s="5"/>
      <c r="D65" s="5"/>
      <c r="E65" s="5"/>
      <c r="F65" s="5"/>
      <c r="G65" s="5"/>
      <c r="H65" s="5"/>
      <c r="I65" s="5"/>
      <c r="J65" s="5"/>
      <c r="K65" s="5"/>
    </row>
    <row r="66" spans="2:11">
      <c r="B66" s="5"/>
      <c r="C66" s="5"/>
      <c r="D66" s="5"/>
      <c r="E66" s="5"/>
      <c r="F66" s="5"/>
      <c r="G66" s="5"/>
      <c r="H66" s="5"/>
      <c r="I66" s="5"/>
      <c r="J66" s="5"/>
      <c r="K66" s="5"/>
    </row>
    <row r="67" spans="2:11">
      <c r="B67" s="5" t="s">
        <v>62</v>
      </c>
      <c r="C67" s="5"/>
      <c r="D67" s="5"/>
      <c r="E67" s="5"/>
      <c r="F67" s="5"/>
      <c r="G67" s="5"/>
      <c r="H67" s="5"/>
      <c r="I67" s="5"/>
      <c r="J67" s="5"/>
      <c r="K67" s="5"/>
    </row>
    <row r="68" spans="2:11">
      <c r="B68" s="5" t="s">
        <v>12</v>
      </c>
      <c r="C68" s="5" t="s">
        <v>42</v>
      </c>
      <c r="D68" s="5"/>
      <c r="E68" s="5"/>
      <c r="F68" s="5"/>
      <c r="G68" s="5" t="s">
        <v>12</v>
      </c>
      <c r="H68" s="5"/>
      <c r="I68" s="5"/>
      <c r="J68" s="5" t="s">
        <v>12</v>
      </c>
      <c r="K68" s="5"/>
    </row>
    <row r="69" spans="2:11">
      <c r="B69" s="5">
        <v>1</v>
      </c>
      <c r="C69" s="5">
        <v>21</v>
      </c>
      <c r="D69" s="5"/>
      <c r="E69" s="5">
        <v>0</v>
      </c>
      <c r="F69" s="5"/>
      <c r="G69" s="5">
        <v>1</v>
      </c>
      <c r="H69" s="5">
        <v>5</v>
      </c>
      <c r="I69" s="5"/>
      <c r="J69" s="5">
        <v>1</v>
      </c>
      <c r="K69" s="5">
        <v>0.4</v>
      </c>
    </row>
    <row r="70" spans="2:11">
      <c r="B70" s="5">
        <v>2</v>
      </c>
      <c r="C70" s="5">
        <v>27</v>
      </c>
      <c r="D70" s="5"/>
      <c r="E70" s="5">
        <v>12</v>
      </c>
      <c r="F70" s="5"/>
      <c r="G70" s="5">
        <v>2</v>
      </c>
      <c r="H70" s="5">
        <v>7</v>
      </c>
      <c r="I70" s="5"/>
      <c r="J70" s="5">
        <v>2</v>
      </c>
      <c r="K70" s="5">
        <v>0.8</v>
      </c>
    </row>
    <row r="71" spans="2:11">
      <c r="B71" s="5">
        <v>3</v>
      </c>
      <c r="C71" s="5">
        <v>33</v>
      </c>
      <c r="D71" s="5"/>
      <c r="E71" s="5">
        <v>18</v>
      </c>
      <c r="F71" s="5"/>
      <c r="G71" s="5">
        <v>3</v>
      </c>
      <c r="H71" s="5">
        <v>9</v>
      </c>
      <c r="I71" s="5"/>
      <c r="J71" s="5">
        <v>3</v>
      </c>
      <c r="K71" s="5">
        <v>1.2</v>
      </c>
    </row>
    <row r="72" spans="2:11">
      <c r="B72" s="5">
        <v>4</v>
      </c>
      <c r="C72" s="5">
        <v>39</v>
      </c>
      <c r="D72" s="5"/>
      <c r="E72" s="5">
        <v>24</v>
      </c>
      <c r="F72" s="5"/>
      <c r="G72" s="5">
        <v>4</v>
      </c>
      <c r="H72" s="5">
        <v>11</v>
      </c>
      <c r="I72" s="5"/>
      <c r="J72" s="5">
        <v>4</v>
      </c>
      <c r="K72" s="5">
        <v>1.6</v>
      </c>
    </row>
    <row r="73" spans="2:11">
      <c r="B73" s="5">
        <v>5</v>
      </c>
      <c r="C73" s="5">
        <v>45</v>
      </c>
      <c r="D73" s="5"/>
      <c r="E73" s="5"/>
      <c r="F73" s="5"/>
      <c r="G73" s="5">
        <v>5</v>
      </c>
      <c r="H73" s="5">
        <v>15</v>
      </c>
      <c r="I73" s="5"/>
      <c r="J73" s="5">
        <v>5</v>
      </c>
      <c r="K73" s="5">
        <v>2</v>
      </c>
    </row>
    <row r="74" spans="2:11">
      <c r="B74" s="5">
        <v>6</v>
      </c>
      <c r="C74" s="5">
        <v>51</v>
      </c>
      <c r="D74" s="5"/>
      <c r="E74" s="5"/>
      <c r="F74" s="5"/>
      <c r="G74" s="5"/>
      <c r="H74" s="5"/>
      <c r="I74" s="5"/>
      <c r="J74" s="5"/>
      <c r="K74" s="5"/>
    </row>
    <row r="75" spans="2:11">
      <c r="B75" s="5">
        <v>7</v>
      </c>
      <c r="C75" s="5">
        <v>57</v>
      </c>
      <c r="D75" s="5"/>
      <c r="E75" s="5"/>
      <c r="F75" s="5"/>
      <c r="G75" s="5"/>
      <c r="H75" s="5"/>
      <c r="I75" s="5"/>
      <c r="J75" s="5"/>
      <c r="K75" s="5"/>
    </row>
    <row r="76" spans="2:11">
      <c r="B76" s="5">
        <v>8</v>
      </c>
      <c r="C76" s="5">
        <v>63</v>
      </c>
      <c r="D76" s="5"/>
      <c r="E76" s="5"/>
      <c r="F76" s="5"/>
      <c r="G76" s="5"/>
      <c r="H76" s="5"/>
      <c r="I76" s="5"/>
      <c r="J76" s="5"/>
      <c r="K76" s="5"/>
    </row>
    <row r="77" spans="2:11">
      <c r="B77" s="5">
        <v>9</v>
      </c>
      <c r="C77" s="5">
        <v>69</v>
      </c>
      <c r="D77" s="5"/>
      <c r="E77" s="5"/>
      <c r="F77" s="5"/>
      <c r="G77" s="5"/>
      <c r="H77" s="5"/>
      <c r="I77" s="5"/>
      <c r="J77" s="5"/>
      <c r="K77" s="5"/>
    </row>
    <row r="78" spans="2:11">
      <c r="B78" s="5">
        <v>10</v>
      </c>
      <c r="C78" s="5">
        <v>75</v>
      </c>
      <c r="D78" s="5"/>
      <c r="E78" s="5"/>
      <c r="F78" s="5"/>
      <c r="G78" s="5"/>
      <c r="H78" s="5"/>
      <c r="I78" s="5"/>
      <c r="J78" s="5"/>
      <c r="K78" s="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80"/>
  <sheetViews>
    <sheetView zoomScaleNormal="100" workbookViewId="0"/>
  </sheetViews>
  <sheetFormatPr defaultRowHeight="14.4"/>
  <cols>
    <col min="1" max="1" width="31.77734375" bestFit="1" customWidth="1"/>
    <col min="2" max="2" width="13.5546875" bestFit="1" customWidth="1"/>
    <col min="3" max="3" width="11.77734375" bestFit="1" customWidth="1"/>
    <col min="4" max="4" width="17.33203125" bestFit="1" customWidth="1"/>
    <col min="5" max="5" width="8.77734375" bestFit="1" customWidth="1"/>
    <col min="7" max="7" width="6.21875" bestFit="1" customWidth="1"/>
    <col min="8" max="8" width="3" bestFit="1" customWidth="1"/>
  </cols>
  <sheetData>
    <row r="1" spans="1:5" ht="25.8">
      <c r="A1" s="18" t="s">
        <v>58</v>
      </c>
      <c r="B1" s="7" t="s">
        <v>61</v>
      </c>
      <c r="C1" s="8" t="s">
        <v>59</v>
      </c>
      <c r="D1" s="9" t="s">
        <v>60</v>
      </c>
      <c r="E1" s="10"/>
    </row>
    <row r="2" spans="1:5" ht="21">
      <c r="A2" s="20" t="s">
        <v>8</v>
      </c>
      <c r="B2" s="7"/>
      <c r="C2" s="7" t="s">
        <v>9</v>
      </c>
      <c r="D2" s="7" t="s">
        <v>10</v>
      </c>
      <c r="E2" s="7" t="s">
        <v>67</v>
      </c>
    </row>
    <row r="3" spans="1:5">
      <c r="A3" s="22" t="s">
        <v>29</v>
      </c>
      <c r="B3" s="7"/>
      <c r="C3" s="8">
        <f>C5+C8+C10+(SUM(C11:C34))</f>
        <v>35.5</v>
      </c>
      <c r="D3" s="8">
        <f>SUM(D5:D34)</f>
        <v>2</v>
      </c>
      <c r="E3" s="8">
        <f>SUM(E4:E9,E11:E34)</f>
        <v>1</v>
      </c>
    </row>
    <row r="4" spans="1:5" ht="21">
      <c r="A4" s="20" t="s">
        <v>1</v>
      </c>
      <c r="B4" s="7" t="s">
        <v>28</v>
      </c>
      <c r="C4" s="7" t="s">
        <v>9</v>
      </c>
      <c r="D4" s="7" t="s">
        <v>10</v>
      </c>
      <c r="E4" s="7" t="s">
        <v>83</v>
      </c>
    </row>
    <row r="5" spans="1:5" ht="115.2">
      <c r="A5" s="23" t="s">
        <v>48</v>
      </c>
      <c r="B5" s="7">
        <v>1</v>
      </c>
      <c r="C5" s="7">
        <v>9.6</v>
      </c>
      <c r="D5" s="7">
        <v>2</v>
      </c>
      <c r="E5" s="7">
        <v>1</v>
      </c>
    </row>
    <row r="6" spans="1:5" ht="21">
      <c r="A6" s="20" t="s">
        <v>15</v>
      </c>
      <c r="B6" s="7">
        <v>1</v>
      </c>
      <c r="C6" s="7">
        <f>180-C3</f>
        <v>144.5</v>
      </c>
      <c r="D6" s="7">
        <v>0</v>
      </c>
      <c r="E6" s="7">
        <v>0</v>
      </c>
    </row>
    <row r="7" spans="1:5" ht="21">
      <c r="A7" s="20" t="s">
        <v>2</v>
      </c>
      <c r="B7" s="7"/>
      <c r="C7" s="7"/>
      <c r="D7" s="7"/>
      <c r="E7" s="7"/>
    </row>
    <row r="8" spans="1:5">
      <c r="A8" s="23" t="s">
        <v>57</v>
      </c>
      <c r="B8" s="11">
        <v>0</v>
      </c>
      <c r="C8" s="7">
        <f>B8*9</f>
        <v>0</v>
      </c>
      <c r="D8" s="7">
        <v>0</v>
      </c>
      <c r="E8" s="7">
        <v>0</v>
      </c>
    </row>
    <row r="9" spans="1:5" ht="21">
      <c r="A9" s="20" t="s">
        <v>3</v>
      </c>
      <c r="B9" s="7"/>
      <c r="C9" s="7"/>
      <c r="D9" s="7"/>
      <c r="E9" s="7" t="s">
        <v>14</v>
      </c>
    </row>
    <row r="10" spans="1:5" ht="28.8">
      <c r="A10" s="23" t="s">
        <v>89</v>
      </c>
      <c r="B10" s="11">
        <v>1</v>
      </c>
      <c r="C10" s="7">
        <f>VLOOKUP(B10,B69:C79,2,FALSE)</f>
        <v>25</v>
      </c>
      <c r="D10" s="7">
        <f>B10*0</f>
        <v>0</v>
      </c>
      <c r="E10" s="7">
        <f>B10*1</f>
        <v>1</v>
      </c>
    </row>
    <row r="11" spans="1:5">
      <c r="A11" s="23" t="s">
        <v>92</v>
      </c>
      <c r="B11" s="11">
        <v>0</v>
      </c>
      <c r="C11" s="7">
        <f>VLOOKUP(B11,B62:C64,2,FALSE)</f>
        <v>0</v>
      </c>
      <c r="D11" s="7">
        <f>VLOOKUP(B11,D62:E64,2,FALSE)</f>
        <v>0</v>
      </c>
      <c r="E11" s="7">
        <v>0</v>
      </c>
    </row>
    <row r="12" spans="1:5" ht="48.6">
      <c r="A12" s="29" t="s">
        <v>106</v>
      </c>
      <c r="B12" s="7"/>
      <c r="C12" s="7"/>
      <c r="D12" s="7"/>
      <c r="E12" s="7"/>
    </row>
    <row r="13" spans="1:5">
      <c r="A13" s="23" t="s">
        <v>90</v>
      </c>
      <c r="B13" s="11">
        <v>0</v>
      </c>
      <c r="C13" s="7">
        <f>B13*1</f>
        <v>0</v>
      </c>
      <c r="D13" s="7">
        <v>0</v>
      </c>
      <c r="E13" s="7">
        <v>0</v>
      </c>
    </row>
    <row r="14" spans="1:5" ht="28.8">
      <c r="A14" s="23" t="s">
        <v>91</v>
      </c>
      <c r="B14" s="11">
        <v>0</v>
      </c>
      <c r="C14" s="7">
        <f>B14*7</f>
        <v>0</v>
      </c>
      <c r="D14" s="7">
        <f>B14*1</f>
        <v>0</v>
      </c>
      <c r="E14" s="7">
        <v>0</v>
      </c>
    </row>
    <row r="15" spans="1:5" ht="21">
      <c r="A15" s="20" t="s">
        <v>33</v>
      </c>
      <c r="B15" s="7"/>
      <c r="C15" s="7"/>
      <c r="D15" s="7"/>
      <c r="E15" s="7"/>
    </row>
    <row r="16" spans="1:5">
      <c r="A16" s="23" t="s">
        <v>43</v>
      </c>
      <c r="B16" s="11">
        <v>1</v>
      </c>
      <c r="C16" s="7">
        <f>B16*0.9</f>
        <v>0.9</v>
      </c>
      <c r="D16" s="7">
        <v>0</v>
      </c>
      <c r="E16" s="7">
        <v>0</v>
      </c>
    </row>
    <row r="17" spans="1:5" ht="21">
      <c r="A17" s="20" t="s">
        <v>34</v>
      </c>
      <c r="B17" s="7"/>
      <c r="C17" s="7"/>
      <c r="D17" s="7"/>
      <c r="E17" s="7"/>
    </row>
    <row r="18" spans="1:5">
      <c r="A18" s="23" t="s">
        <v>35</v>
      </c>
      <c r="B18" s="11">
        <v>0</v>
      </c>
      <c r="C18" s="7">
        <f>B18*3</f>
        <v>0</v>
      </c>
      <c r="D18" s="7">
        <v>0</v>
      </c>
      <c r="E18" s="7">
        <v>0</v>
      </c>
    </row>
    <row r="19" spans="1:5">
      <c r="A19" s="23" t="s">
        <v>81</v>
      </c>
      <c r="B19" s="11">
        <v>0</v>
      </c>
      <c r="C19" s="7">
        <f>B19*8</f>
        <v>0</v>
      </c>
      <c r="D19" s="7">
        <v>0</v>
      </c>
      <c r="E19" s="7">
        <v>0</v>
      </c>
    </row>
    <row r="20" spans="1:5" ht="28.8">
      <c r="A20" s="23" t="s">
        <v>44</v>
      </c>
      <c r="B20" s="11">
        <v>0</v>
      </c>
      <c r="C20" s="7">
        <f>B20*5</f>
        <v>0</v>
      </c>
      <c r="D20" s="7">
        <v>0</v>
      </c>
      <c r="E20" s="7">
        <v>0</v>
      </c>
    </row>
    <row r="21" spans="1:5" ht="28.8">
      <c r="A21" s="23" t="s">
        <v>45</v>
      </c>
      <c r="B21" s="11">
        <v>0</v>
      </c>
      <c r="C21" s="7">
        <f>B21*7</f>
        <v>0</v>
      </c>
      <c r="D21" s="7">
        <f>B21*1</f>
        <v>0</v>
      </c>
      <c r="E21" s="7">
        <v>0</v>
      </c>
    </row>
    <row r="22" spans="1:5">
      <c r="A22" s="23" t="s">
        <v>46</v>
      </c>
      <c r="B22" s="11">
        <v>0</v>
      </c>
      <c r="C22" s="7">
        <f>B22*5</f>
        <v>0</v>
      </c>
      <c r="D22" s="7">
        <f>B22*1</f>
        <v>0</v>
      </c>
      <c r="E22" s="7">
        <v>0</v>
      </c>
    </row>
    <row r="23" spans="1:5">
      <c r="A23" s="23" t="s">
        <v>94</v>
      </c>
      <c r="B23" s="11">
        <v>0</v>
      </c>
      <c r="C23" s="7">
        <f>B23*12</f>
        <v>0</v>
      </c>
      <c r="D23" s="7">
        <f>B23*1</f>
        <v>0</v>
      </c>
      <c r="E23" s="7">
        <v>0</v>
      </c>
    </row>
    <row r="24" spans="1:5">
      <c r="A24" s="23" t="s">
        <v>84</v>
      </c>
      <c r="B24" s="11">
        <v>0</v>
      </c>
      <c r="C24" s="7">
        <f>B24*2.2</f>
        <v>0</v>
      </c>
      <c r="D24" s="7">
        <v>0</v>
      </c>
      <c r="E24" s="7">
        <v>0</v>
      </c>
    </row>
    <row r="25" spans="1:5">
      <c r="A25" s="23" t="s">
        <v>38</v>
      </c>
      <c r="B25" s="11">
        <v>0</v>
      </c>
      <c r="C25" s="7">
        <f>B25*0.5</f>
        <v>0</v>
      </c>
      <c r="D25" s="7">
        <v>0</v>
      </c>
      <c r="E25" s="7">
        <v>0</v>
      </c>
    </row>
    <row r="26" spans="1:5" ht="21">
      <c r="A26" s="20" t="s">
        <v>5</v>
      </c>
      <c r="B26" s="7"/>
      <c r="C26" s="7"/>
      <c r="D26" s="7"/>
      <c r="E26" s="7"/>
    </row>
    <row r="27" spans="1:5" ht="72">
      <c r="A27" s="23" t="s">
        <v>79</v>
      </c>
      <c r="B27" s="11">
        <v>0</v>
      </c>
      <c r="C27" s="7">
        <v>0</v>
      </c>
      <c r="D27" s="7">
        <v>0</v>
      </c>
      <c r="E27" s="7">
        <v>0</v>
      </c>
    </row>
    <row r="28" spans="1:5" ht="28.8">
      <c r="A28" s="23" t="s">
        <v>87</v>
      </c>
      <c r="B28" s="11">
        <v>0</v>
      </c>
      <c r="C28" s="7">
        <f>B28*1</f>
        <v>0</v>
      </c>
      <c r="D28" s="7">
        <f>B28*0</f>
        <v>0</v>
      </c>
      <c r="E28" s="7">
        <v>0</v>
      </c>
    </row>
    <row r="29" spans="1:5" ht="21">
      <c r="A29" s="20" t="s">
        <v>85</v>
      </c>
      <c r="B29" s="7"/>
      <c r="C29" s="7"/>
      <c r="D29" s="7"/>
      <c r="E29" s="7" t="s">
        <v>83</v>
      </c>
    </row>
    <row r="30" spans="1:5">
      <c r="A30" s="22" t="s">
        <v>83</v>
      </c>
      <c r="B30" s="11">
        <v>0</v>
      </c>
      <c r="C30" s="7">
        <f>B30*2</f>
        <v>0</v>
      </c>
      <c r="D30" s="7">
        <v>0</v>
      </c>
      <c r="E30" s="7">
        <f>B30</f>
        <v>0</v>
      </c>
    </row>
    <row r="31" spans="1:5">
      <c r="A31" s="23" t="s">
        <v>86</v>
      </c>
      <c r="B31" s="11">
        <v>0</v>
      </c>
      <c r="C31" s="7">
        <f>B31*20</f>
        <v>0</v>
      </c>
      <c r="D31" s="7">
        <f>B31*10</f>
        <v>0</v>
      </c>
      <c r="E31" s="7">
        <v>0</v>
      </c>
    </row>
    <row r="32" spans="1:5">
      <c r="A32" s="23" t="s">
        <v>95</v>
      </c>
      <c r="B32" s="11">
        <v>0</v>
      </c>
      <c r="C32" s="7">
        <f>B32*45</f>
        <v>0</v>
      </c>
      <c r="D32" s="7">
        <f>B32*40</f>
        <v>0</v>
      </c>
      <c r="E32" s="7">
        <f>B32*2</f>
        <v>0</v>
      </c>
    </row>
    <row r="33" spans="1:5" ht="21">
      <c r="A33" s="20" t="s">
        <v>7</v>
      </c>
      <c r="B33" s="17"/>
      <c r="C33" s="17"/>
      <c r="D33" s="17"/>
      <c r="E33" s="21"/>
    </row>
    <row r="34" spans="1:5">
      <c r="A34" s="22" t="s">
        <v>24</v>
      </c>
      <c r="B34" s="17">
        <f>180*10</f>
        <v>1800</v>
      </c>
      <c r="C34" s="17"/>
      <c r="D34" s="17"/>
      <c r="E34" s="21"/>
    </row>
    <row r="35" spans="1:5">
      <c r="A35" s="22" t="s">
        <v>25</v>
      </c>
      <c r="B35" s="17">
        <f>B34*0.75</f>
        <v>1350</v>
      </c>
      <c r="C35" s="17"/>
      <c r="D35" s="17"/>
      <c r="E35" s="21"/>
    </row>
    <row r="36" spans="1:5">
      <c r="A36" s="22" t="s">
        <v>50</v>
      </c>
      <c r="B36" s="17">
        <f>B34*0.5</f>
        <v>900</v>
      </c>
      <c r="C36" s="17"/>
      <c r="D36" s="17"/>
      <c r="E36" s="21"/>
    </row>
    <row r="37" spans="1:5">
      <c r="A37" s="22" t="s">
        <v>51</v>
      </c>
      <c r="B37" s="17">
        <f>B34*0.25</f>
        <v>450</v>
      </c>
      <c r="C37" s="17"/>
      <c r="D37" s="17"/>
      <c r="E37" s="21"/>
    </row>
    <row r="38" spans="1:5" ht="21">
      <c r="A38" s="20" t="s">
        <v>6</v>
      </c>
      <c r="B38" s="17"/>
      <c r="C38" s="17"/>
      <c r="D38" s="17"/>
      <c r="E38" s="21"/>
    </row>
    <row r="39" spans="1:5">
      <c r="A39" s="22"/>
      <c r="B39" s="17"/>
      <c r="C39" s="17"/>
      <c r="D39" s="17"/>
      <c r="E39" s="21"/>
    </row>
    <row r="40" spans="1:5">
      <c r="A40" s="22"/>
      <c r="B40" s="17"/>
      <c r="C40" s="17"/>
      <c r="D40" s="17"/>
      <c r="E40" s="21"/>
    </row>
    <row r="41" spans="1:5">
      <c r="A41" s="24"/>
      <c r="B41" s="25"/>
      <c r="C41" s="25"/>
      <c r="D41" s="25"/>
      <c r="E41" s="26"/>
    </row>
    <row r="60" spans="2:11">
      <c r="B60" s="5"/>
      <c r="C60" s="5"/>
      <c r="D60" s="5"/>
      <c r="E60" s="5"/>
      <c r="F60" s="5"/>
      <c r="G60" s="5"/>
      <c r="H60" s="5"/>
      <c r="I60" s="5"/>
      <c r="J60" s="5"/>
      <c r="K60" s="5"/>
    </row>
    <row r="61" spans="2:11">
      <c r="B61" s="5" t="s">
        <v>93</v>
      </c>
      <c r="C61" s="5"/>
      <c r="D61" s="5" t="s">
        <v>97</v>
      </c>
      <c r="E61" s="5"/>
      <c r="F61" s="5"/>
      <c r="G61" s="5"/>
      <c r="H61" s="5"/>
      <c r="I61" s="5"/>
      <c r="J61" s="5"/>
      <c r="K61" s="5"/>
    </row>
    <row r="62" spans="2:11">
      <c r="B62" s="5">
        <v>0</v>
      </c>
      <c r="C62" s="5">
        <v>0</v>
      </c>
      <c r="D62" s="5">
        <v>0</v>
      </c>
      <c r="E62" s="5">
        <v>0</v>
      </c>
      <c r="F62" s="5"/>
      <c r="G62" s="5"/>
      <c r="H62" s="5"/>
      <c r="I62" s="5"/>
      <c r="J62" s="5"/>
      <c r="K62" s="5"/>
    </row>
    <row r="63" spans="2:11">
      <c r="B63" s="5">
        <v>1</v>
      </c>
      <c r="C63" s="5">
        <v>28</v>
      </c>
      <c r="D63" s="5">
        <v>1</v>
      </c>
      <c r="E63" s="5">
        <v>1</v>
      </c>
      <c r="F63" s="5"/>
      <c r="G63" s="5"/>
      <c r="H63" s="5"/>
      <c r="I63" s="5"/>
      <c r="J63" s="5"/>
      <c r="K63" s="5"/>
    </row>
    <row r="64" spans="2:11">
      <c r="B64" s="5">
        <v>2</v>
      </c>
      <c r="C64" s="5">
        <v>46</v>
      </c>
      <c r="D64" s="5">
        <v>2</v>
      </c>
      <c r="E64" s="5">
        <v>1</v>
      </c>
      <c r="F64" s="5"/>
      <c r="G64" s="5"/>
      <c r="H64" s="5"/>
      <c r="I64" s="5"/>
      <c r="J64" s="5"/>
      <c r="K64" s="5"/>
    </row>
    <row r="65" spans="2:11">
      <c r="B65" s="5"/>
      <c r="C65" s="5"/>
      <c r="D65" s="5"/>
      <c r="E65" s="5"/>
      <c r="F65" s="5"/>
      <c r="G65" s="5"/>
      <c r="H65" s="5"/>
      <c r="I65" s="5"/>
      <c r="J65" s="5"/>
      <c r="K65" s="5"/>
    </row>
    <row r="66" spans="2:11">
      <c r="B66" s="5"/>
      <c r="C66" s="5"/>
      <c r="D66" s="5"/>
      <c r="E66" s="5"/>
      <c r="F66" s="5"/>
      <c r="G66" s="5"/>
      <c r="H66" s="5"/>
      <c r="I66" s="5"/>
      <c r="J66" s="5"/>
      <c r="K66" s="5"/>
    </row>
    <row r="67" spans="2:11">
      <c r="B67" s="5"/>
      <c r="C67" s="5"/>
      <c r="D67" s="5"/>
      <c r="E67" s="5"/>
      <c r="F67" s="5"/>
      <c r="G67" s="5"/>
      <c r="H67" s="5"/>
      <c r="I67" s="5"/>
      <c r="J67" s="5"/>
      <c r="K67" s="5"/>
    </row>
    <row r="68" spans="2:11">
      <c r="B68" s="5" t="s">
        <v>62</v>
      </c>
      <c r="C68" s="5"/>
      <c r="D68" s="5"/>
      <c r="E68" s="5"/>
      <c r="F68" s="5"/>
      <c r="G68" s="5"/>
      <c r="H68" s="5"/>
      <c r="I68" s="5"/>
      <c r="J68" s="5"/>
      <c r="K68" s="5"/>
    </row>
    <row r="69" spans="2:11">
      <c r="B69" s="5" t="s">
        <v>12</v>
      </c>
      <c r="C69" s="5" t="s">
        <v>42</v>
      </c>
      <c r="D69" s="5"/>
      <c r="E69" s="5"/>
      <c r="F69" s="5"/>
      <c r="G69" s="5" t="s">
        <v>12</v>
      </c>
      <c r="H69" s="5"/>
      <c r="I69" s="5"/>
      <c r="J69" s="5" t="s">
        <v>12</v>
      </c>
      <c r="K69" s="5"/>
    </row>
    <row r="70" spans="2:11">
      <c r="B70" s="5">
        <v>1</v>
      </c>
      <c r="C70" s="5">
        <v>25</v>
      </c>
      <c r="D70" s="5"/>
      <c r="E70" s="5">
        <v>0</v>
      </c>
      <c r="F70" s="5"/>
      <c r="G70" s="5">
        <v>1</v>
      </c>
      <c r="H70" s="5">
        <v>5</v>
      </c>
      <c r="I70" s="5"/>
      <c r="J70" s="5">
        <v>1</v>
      </c>
      <c r="K70" s="5">
        <v>0.4</v>
      </c>
    </row>
    <row r="71" spans="2:11">
      <c r="B71" s="5">
        <v>2</v>
      </c>
      <c r="C71" s="5">
        <v>32.5</v>
      </c>
      <c r="D71" s="5"/>
      <c r="E71" s="5">
        <v>12</v>
      </c>
      <c r="F71" s="5"/>
      <c r="G71" s="5">
        <v>2</v>
      </c>
      <c r="H71" s="5">
        <v>7</v>
      </c>
      <c r="I71" s="5"/>
      <c r="J71" s="5">
        <v>2</v>
      </c>
      <c r="K71" s="5">
        <v>0.8</v>
      </c>
    </row>
    <row r="72" spans="2:11">
      <c r="B72" s="5">
        <v>3</v>
      </c>
      <c r="C72" s="5">
        <v>40</v>
      </c>
      <c r="D72" s="5"/>
      <c r="E72" s="5">
        <v>18</v>
      </c>
      <c r="F72" s="5"/>
      <c r="G72" s="5">
        <v>3</v>
      </c>
      <c r="H72" s="5">
        <v>9</v>
      </c>
      <c r="I72" s="5"/>
      <c r="J72" s="5">
        <v>3</v>
      </c>
      <c r="K72" s="5">
        <v>1.2</v>
      </c>
    </row>
    <row r="73" spans="2:11">
      <c r="B73" s="5">
        <v>4</v>
      </c>
      <c r="C73" s="5">
        <v>47</v>
      </c>
      <c r="D73" s="5"/>
      <c r="E73" s="5">
        <v>24</v>
      </c>
      <c r="F73" s="5"/>
      <c r="G73" s="5">
        <v>4</v>
      </c>
      <c r="H73" s="5">
        <v>11</v>
      </c>
      <c r="I73" s="5"/>
      <c r="J73" s="5">
        <v>4</v>
      </c>
      <c r="K73" s="5">
        <v>1.6</v>
      </c>
    </row>
    <row r="74" spans="2:11">
      <c r="B74" s="5">
        <v>5</v>
      </c>
      <c r="C74" s="5">
        <v>54</v>
      </c>
      <c r="D74" s="5"/>
      <c r="E74" s="5"/>
      <c r="F74" s="5"/>
      <c r="G74" s="5">
        <v>5</v>
      </c>
      <c r="H74" s="5">
        <v>15</v>
      </c>
      <c r="I74" s="5"/>
      <c r="J74" s="5">
        <v>5</v>
      </c>
      <c r="K74" s="5">
        <v>2</v>
      </c>
    </row>
    <row r="75" spans="2:11">
      <c r="B75" s="5">
        <v>6</v>
      </c>
      <c r="C75" s="5">
        <v>61</v>
      </c>
      <c r="D75" s="5"/>
      <c r="E75" s="5"/>
      <c r="F75" s="5"/>
      <c r="G75" s="5"/>
      <c r="H75" s="5"/>
      <c r="I75" s="5"/>
      <c r="J75" s="5"/>
      <c r="K75" s="5"/>
    </row>
    <row r="76" spans="2:11">
      <c r="B76" s="5">
        <v>7</v>
      </c>
      <c r="C76" s="5">
        <v>68.5</v>
      </c>
      <c r="D76" s="5"/>
      <c r="E76" s="5"/>
      <c r="F76" s="5"/>
      <c r="G76" s="5"/>
      <c r="H76" s="5"/>
      <c r="I76" s="5"/>
      <c r="J76" s="5"/>
      <c r="K76" s="5"/>
    </row>
    <row r="77" spans="2:11">
      <c r="B77" s="5">
        <v>8</v>
      </c>
      <c r="C77" s="5">
        <v>75.5</v>
      </c>
      <c r="D77" s="5"/>
      <c r="E77" s="5"/>
      <c r="F77" s="5"/>
      <c r="G77" s="5"/>
      <c r="H77" s="5"/>
      <c r="I77" s="5"/>
      <c r="J77" s="5"/>
      <c r="K77" s="5"/>
    </row>
    <row r="78" spans="2:11">
      <c r="B78" s="5">
        <v>9</v>
      </c>
      <c r="C78" s="5">
        <v>83</v>
      </c>
      <c r="D78" s="5"/>
      <c r="E78" s="5"/>
      <c r="F78" s="5"/>
      <c r="G78" s="5"/>
      <c r="H78" s="5"/>
      <c r="I78" s="5"/>
      <c r="J78" s="5"/>
      <c r="K78" s="5"/>
    </row>
    <row r="79" spans="2:11">
      <c r="B79" s="5">
        <v>10</v>
      </c>
      <c r="C79" s="5">
        <v>90</v>
      </c>
      <c r="D79" s="5"/>
      <c r="E79" s="5"/>
      <c r="F79" s="5"/>
      <c r="G79" s="5"/>
      <c r="H79" s="5"/>
      <c r="I79" s="5"/>
      <c r="J79" s="5"/>
      <c r="K79" s="5"/>
    </row>
    <row r="80" spans="2:11">
      <c r="B80" s="5"/>
      <c r="C80" s="5"/>
      <c r="D80" s="5"/>
      <c r="E80" s="5"/>
      <c r="F80" s="5"/>
      <c r="G80" s="5"/>
      <c r="H80" s="5"/>
      <c r="I80" s="5"/>
      <c r="J80" s="5"/>
      <c r="K80" s="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81"/>
  <sheetViews>
    <sheetView zoomScaleNormal="100" workbookViewId="0"/>
  </sheetViews>
  <sheetFormatPr defaultRowHeight="14.4"/>
  <cols>
    <col min="1" max="1" width="31.77734375" bestFit="1" customWidth="1"/>
    <col min="2" max="2" width="13.6640625" bestFit="1" customWidth="1"/>
    <col min="3" max="3" width="10.21875" bestFit="1" customWidth="1"/>
    <col min="4" max="4" width="17.44140625" bestFit="1" customWidth="1"/>
    <col min="5" max="5" width="8.88671875" bestFit="1" customWidth="1"/>
    <col min="7" max="7" width="6.33203125" bestFit="1" customWidth="1"/>
    <col min="8" max="8" width="3.44140625" bestFit="1" customWidth="1"/>
    <col min="10" max="11" width="9" bestFit="1" customWidth="1"/>
  </cols>
  <sheetData>
    <row r="1" spans="1:5" ht="25.8">
      <c r="A1" s="18" t="s">
        <v>63</v>
      </c>
      <c r="B1" s="7" t="s">
        <v>61</v>
      </c>
      <c r="C1" s="8" t="s">
        <v>59</v>
      </c>
      <c r="D1" s="9" t="s">
        <v>60</v>
      </c>
      <c r="E1" s="10"/>
    </row>
    <row r="2" spans="1:5" ht="21">
      <c r="A2" s="20" t="s">
        <v>8</v>
      </c>
      <c r="B2" s="7"/>
      <c r="C2" s="7" t="s">
        <v>9</v>
      </c>
      <c r="D2" s="7" t="s">
        <v>10</v>
      </c>
      <c r="E2" s="7" t="s">
        <v>67</v>
      </c>
    </row>
    <row r="3" spans="1:5">
      <c r="A3" s="22" t="s">
        <v>29</v>
      </c>
      <c r="B3" s="7"/>
      <c r="C3" s="8">
        <f>C5+C8+C10+(SUM(C11:C34))</f>
        <v>54.75</v>
      </c>
      <c r="D3" s="8">
        <f>SUM(D5:D34)</f>
        <v>2</v>
      </c>
      <c r="E3" s="8">
        <f>SUM(E4:E9,E11:E34)</f>
        <v>1</v>
      </c>
    </row>
    <row r="4" spans="1:5" ht="21">
      <c r="A4" s="20" t="s">
        <v>1</v>
      </c>
      <c r="B4" s="7" t="s">
        <v>28</v>
      </c>
      <c r="C4" s="7" t="s">
        <v>9</v>
      </c>
      <c r="D4" s="7" t="s">
        <v>10</v>
      </c>
      <c r="E4" s="7" t="s">
        <v>83</v>
      </c>
    </row>
    <row r="5" spans="1:5" ht="115.2">
      <c r="A5" s="23" t="s">
        <v>48</v>
      </c>
      <c r="B5" s="7">
        <v>1</v>
      </c>
      <c r="C5" s="7">
        <v>11</v>
      </c>
      <c r="D5" s="7">
        <v>2</v>
      </c>
      <c r="E5" s="7">
        <v>1</v>
      </c>
    </row>
    <row r="6" spans="1:5" ht="21">
      <c r="A6" s="20" t="s">
        <v>15</v>
      </c>
      <c r="B6" s="7">
        <v>1</v>
      </c>
      <c r="C6" s="7">
        <f>250-C3</f>
        <v>195.25</v>
      </c>
      <c r="D6" s="7">
        <v>0</v>
      </c>
      <c r="E6" s="7">
        <v>0</v>
      </c>
    </row>
    <row r="7" spans="1:5" ht="21">
      <c r="A7" s="20" t="s">
        <v>2</v>
      </c>
      <c r="B7" s="7"/>
      <c r="C7" s="7"/>
      <c r="D7" s="7"/>
      <c r="E7" s="7"/>
    </row>
    <row r="8" spans="1:5">
      <c r="A8" s="23" t="s">
        <v>57</v>
      </c>
      <c r="B8" s="11">
        <v>0</v>
      </c>
      <c r="C8" s="7">
        <f>B8*12.5</f>
        <v>0</v>
      </c>
      <c r="D8" s="7">
        <v>0</v>
      </c>
      <c r="E8" s="7">
        <v>0</v>
      </c>
    </row>
    <row r="9" spans="1:5" ht="21">
      <c r="A9" s="20" t="s">
        <v>3</v>
      </c>
      <c r="B9" s="7"/>
      <c r="C9" s="7"/>
      <c r="D9" s="7"/>
      <c r="E9" s="7" t="s">
        <v>14</v>
      </c>
    </row>
    <row r="10" spans="1:5" ht="28.8">
      <c r="A10" s="23" t="s">
        <v>96</v>
      </c>
      <c r="B10" s="11">
        <v>1</v>
      </c>
      <c r="C10" s="7">
        <f>VLOOKUP(B10,B71:C81,2,FALSE)</f>
        <v>42.5</v>
      </c>
      <c r="D10" s="7">
        <f>B10*0</f>
        <v>0</v>
      </c>
      <c r="E10" s="7">
        <f>B10*1</f>
        <v>1</v>
      </c>
    </row>
    <row r="11" spans="1:5">
      <c r="A11" s="23" t="s">
        <v>92</v>
      </c>
      <c r="B11" s="11">
        <v>0</v>
      </c>
      <c r="C11" s="7">
        <f>VLOOKUP(B11,B64:C66,2,FALSE)</f>
        <v>0</v>
      </c>
      <c r="D11" s="7">
        <f>VLOOKUP(B11,D64:E66,2,FALSE)</f>
        <v>0</v>
      </c>
      <c r="E11" s="7">
        <v>0</v>
      </c>
    </row>
    <row r="12" spans="1:5" ht="48.6">
      <c r="A12" s="29" t="s">
        <v>106</v>
      </c>
      <c r="B12" s="7"/>
      <c r="C12" s="7"/>
      <c r="D12" s="7"/>
      <c r="E12" s="7"/>
    </row>
    <row r="13" spans="1:5">
      <c r="A13" s="23" t="s">
        <v>90</v>
      </c>
      <c r="B13" s="11">
        <v>0</v>
      </c>
      <c r="C13" s="7">
        <f>B13*3</f>
        <v>0</v>
      </c>
      <c r="D13" s="7">
        <f>B13*1</f>
        <v>0</v>
      </c>
      <c r="E13" s="7">
        <v>0</v>
      </c>
    </row>
    <row r="14" spans="1:5" ht="28.8">
      <c r="A14" s="23" t="s">
        <v>91</v>
      </c>
      <c r="B14" s="11">
        <v>0</v>
      </c>
      <c r="C14" s="7">
        <f>B14*7</f>
        <v>0</v>
      </c>
      <c r="D14" s="7">
        <f>B14*1</f>
        <v>0</v>
      </c>
      <c r="E14" s="7">
        <v>0</v>
      </c>
    </row>
    <row r="15" spans="1:5">
      <c r="A15" s="23" t="s">
        <v>98</v>
      </c>
      <c r="B15" s="11">
        <v>0</v>
      </c>
      <c r="C15" s="7">
        <f>B15*2</f>
        <v>0</v>
      </c>
      <c r="D15" s="7">
        <v>0</v>
      </c>
      <c r="E15" s="7">
        <v>0</v>
      </c>
    </row>
    <row r="16" spans="1:5">
      <c r="A16" s="23" t="s">
        <v>99</v>
      </c>
      <c r="B16" s="11">
        <v>0</v>
      </c>
      <c r="C16" s="7">
        <f>B16*1.5</f>
        <v>0</v>
      </c>
      <c r="D16" s="7">
        <f>B16*1</f>
        <v>0</v>
      </c>
      <c r="E16" s="7">
        <v>0</v>
      </c>
    </row>
    <row r="17" spans="1:5" ht="21">
      <c r="A17" s="20" t="s">
        <v>33</v>
      </c>
      <c r="B17" s="7"/>
      <c r="C17" s="7"/>
      <c r="D17" s="7"/>
      <c r="E17" s="7"/>
    </row>
    <row r="18" spans="1:5">
      <c r="A18" s="23" t="s">
        <v>43</v>
      </c>
      <c r="B18" s="11">
        <v>1</v>
      </c>
      <c r="C18" s="7">
        <f>B18*1.25</f>
        <v>1.25</v>
      </c>
      <c r="D18" s="7">
        <v>0</v>
      </c>
      <c r="E18" s="7">
        <v>0</v>
      </c>
    </row>
    <row r="19" spans="1:5" ht="21">
      <c r="A19" s="20" t="s">
        <v>34</v>
      </c>
      <c r="B19" s="11"/>
      <c r="C19" s="7"/>
      <c r="D19" s="7"/>
      <c r="E19" s="7"/>
    </row>
    <row r="20" spans="1:5">
      <c r="A20" s="23" t="s">
        <v>35</v>
      </c>
      <c r="B20" s="11">
        <v>0</v>
      </c>
      <c r="C20" s="7">
        <f>B20*3</f>
        <v>0</v>
      </c>
      <c r="D20" s="7">
        <v>0</v>
      </c>
      <c r="E20" s="7">
        <v>0</v>
      </c>
    </row>
    <row r="21" spans="1:5">
      <c r="A21" s="23" t="s">
        <v>81</v>
      </c>
      <c r="B21" s="11">
        <v>0</v>
      </c>
      <c r="C21" s="7">
        <f>B21*8</f>
        <v>0</v>
      </c>
      <c r="D21" s="7">
        <v>0</v>
      </c>
      <c r="E21" s="7">
        <v>0</v>
      </c>
    </row>
    <row r="22" spans="1:5" ht="28.8">
      <c r="A22" s="23" t="s">
        <v>44</v>
      </c>
      <c r="B22" s="11">
        <v>0</v>
      </c>
      <c r="C22" s="7">
        <f>B22*5</f>
        <v>0</v>
      </c>
      <c r="D22" s="7">
        <v>0</v>
      </c>
      <c r="E22" s="7">
        <v>0</v>
      </c>
    </row>
    <row r="23" spans="1:5" ht="28.8">
      <c r="A23" s="23" t="s">
        <v>45</v>
      </c>
      <c r="B23" s="11">
        <v>0</v>
      </c>
      <c r="C23" s="7">
        <f>B23*7</f>
        <v>0</v>
      </c>
      <c r="D23" s="7">
        <f>B23*1</f>
        <v>0</v>
      </c>
      <c r="E23" s="7">
        <v>0</v>
      </c>
    </row>
    <row r="24" spans="1:5">
      <c r="A24" s="23" t="s">
        <v>46</v>
      </c>
      <c r="B24" s="11">
        <v>0</v>
      </c>
      <c r="C24" s="7">
        <f>B24*5</f>
        <v>0</v>
      </c>
      <c r="D24" s="7">
        <f>B24*1</f>
        <v>0</v>
      </c>
      <c r="E24" s="7">
        <v>0</v>
      </c>
    </row>
    <row r="25" spans="1:5">
      <c r="A25" s="23" t="s">
        <v>94</v>
      </c>
      <c r="B25" s="11">
        <v>0</v>
      </c>
      <c r="C25" s="7">
        <f>B25*12</f>
        <v>0</v>
      </c>
      <c r="D25" s="7">
        <f>B25*1</f>
        <v>0</v>
      </c>
      <c r="E25" s="7">
        <v>0</v>
      </c>
    </row>
    <row r="26" spans="1:5">
      <c r="A26" s="23" t="s">
        <v>84</v>
      </c>
      <c r="B26" s="11">
        <v>0</v>
      </c>
      <c r="C26" s="7">
        <f>B26*2.2</f>
        <v>0</v>
      </c>
      <c r="D26" s="7">
        <v>0</v>
      </c>
      <c r="E26" s="7">
        <v>0</v>
      </c>
    </row>
    <row r="27" spans="1:5">
      <c r="A27" s="23" t="s">
        <v>38</v>
      </c>
      <c r="B27" s="11">
        <v>0</v>
      </c>
      <c r="C27" s="7">
        <f>B27*0.5</f>
        <v>0</v>
      </c>
      <c r="D27" s="7">
        <v>0</v>
      </c>
      <c r="E27" s="7">
        <v>0</v>
      </c>
    </row>
    <row r="28" spans="1:5" ht="21">
      <c r="A28" s="20" t="s">
        <v>5</v>
      </c>
      <c r="B28" s="7"/>
      <c r="C28" s="7"/>
      <c r="D28" s="7"/>
      <c r="E28" s="7"/>
    </row>
    <row r="29" spans="1:5" ht="72">
      <c r="A29" s="23" t="s">
        <v>79</v>
      </c>
      <c r="B29" s="11">
        <v>0</v>
      </c>
      <c r="C29" s="7">
        <v>0</v>
      </c>
      <c r="D29" s="7">
        <v>0</v>
      </c>
      <c r="E29" s="7">
        <v>0</v>
      </c>
    </row>
    <row r="30" spans="1:5">
      <c r="A30" s="23" t="s">
        <v>100</v>
      </c>
      <c r="B30" s="11">
        <v>0</v>
      </c>
      <c r="C30" s="7">
        <f>B30*1</f>
        <v>0</v>
      </c>
      <c r="D30" s="7">
        <f>B30*0</f>
        <v>0</v>
      </c>
      <c r="E30" s="7">
        <v>0</v>
      </c>
    </row>
    <row r="31" spans="1:5" ht="21">
      <c r="A31" s="20" t="s">
        <v>85</v>
      </c>
      <c r="B31" s="7"/>
      <c r="C31" s="7"/>
      <c r="D31" s="7"/>
      <c r="E31" s="7" t="s">
        <v>83</v>
      </c>
    </row>
    <row r="32" spans="1:5">
      <c r="A32" s="22" t="s">
        <v>83</v>
      </c>
      <c r="B32" s="11">
        <v>0</v>
      </c>
      <c r="C32" s="7">
        <f>B32*2</f>
        <v>0</v>
      </c>
      <c r="D32" s="7">
        <v>0</v>
      </c>
      <c r="E32" s="7">
        <f>B32</f>
        <v>0</v>
      </c>
    </row>
    <row r="33" spans="1:5">
      <c r="A33" s="23" t="s">
        <v>86</v>
      </c>
      <c r="B33" s="11">
        <v>0</v>
      </c>
      <c r="C33" s="7">
        <f>B33*20</f>
        <v>0</v>
      </c>
      <c r="D33" s="7">
        <f>B33*10</f>
        <v>0</v>
      </c>
      <c r="E33" s="7">
        <v>0</v>
      </c>
    </row>
    <row r="34" spans="1:5">
      <c r="A34" s="23" t="s">
        <v>95</v>
      </c>
      <c r="B34" s="11">
        <v>0</v>
      </c>
      <c r="C34" s="7">
        <f>B34*45</f>
        <v>0</v>
      </c>
      <c r="D34" s="7">
        <f>B34*40</f>
        <v>0</v>
      </c>
      <c r="E34" s="7">
        <f>B34*2</f>
        <v>0</v>
      </c>
    </row>
    <row r="35" spans="1:5" ht="21">
      <c r="A35" s="20" t="s">
        <v>7</v>
      </c>
      <c r="B35" s="17"/>
      <c r="C35" s="17"/>
      <c r="D35" s="17"/>
      <c r="E35" s="21"/>
    </row>
    <row r="36" spans="1:5">
      <c r="A36" s="22" t="s">
        <v>24</v>
      </c>
      <c r="B36" s="17">
        <f>250*10</f>
        <v>2500</v>
      </c>
      <c r="C36" s="17"/>
      <c r="D36" s="17"/>
      <c r="E36" s="21"/>
    </row>
    <row r="37" spans="1:5">
      <c r="A37" s="22" t="s">
        <v>25</v>
      </c>
      <c r="B37" s="17">
        <f>B36*0.75</f>
        <v>1875</v>
      </c>
      <c r="C37" s="17"/>
      <c r="D37" s="17"/>
      <c r="E37" s="21"/>
    </row>
    <row r="38" spans="1:5">
      <c r="A38" s="22" t="s">
        <v>50</v>
      </c>
      <c r="B38" s="17">
        <f>B36*0.5</f>
        <v>1250</v>
      </c>
      <c r="C38" s="17"/>
      <c r="D38" s="17"/>
      <c r="E38" s="21"/>
    </row>
    <row r="39" spans="1:5">
      <c r="A39" s="22" t="s">
        <v>51</v>
      </c>
      <c r="B39" s="17">
        <f>B36*0.25</f>
        <v>625</v>
      </c>
      <c r="C39" s="17"/>
      <c r="D39" s="17"/>
      <c r="E39" s="21"/>
    </row>
    <row r="40" spans="1:5" ht="21">
      <c r="A40" s="20" t="s">
        <v>6</v>
      </c>
      <c r="B40" s="17"/>
      <c r="C40" s="17"/>
      <c r="D40" s="17"/>
      <c r="E40" s="21"/>
    </row>
    <row r="41" spans="1:5">
      <c r="A41" s="22"/>
      <c r="B41" s="17"/>
      <c r="C41" s="17"/>
      <c r="D41" s="17"/>
      <c r="E41" s="21"/>
    </row>
    <row r="42" spans="1:5">
      <c r="A42" s="22"/>
      <c r="B42" s="17"/>
      <c r="C42" s="17"/>
      <c r="D42" s="17"/>
      <c r="E42" s="21"/>
    </row>
    <row r="43" spans="1:5">
      <c r="A43" s="24"/>
      <c r="B43" s="25"/>
      <c r="C43" s="25"/>
      <c r="D43" s="25"/>
      <c r="E43" s="26"/>
    </row>
    <row r="62" spans="2:11">
      <c r="B62" s="5"/>
      <c r="C62" s="5"/>
      <c r="D62" s="5"/>
      <c r="E62" s="5"/>
      <c r="F62" s="5"/>
      <c r="G62" s="5"/>
      <c r="H62" s="5"/>
      <c r="I62" s="5"/>
      <c r="J62" s="5"/>
      <c r="K62" s="5"/>
    </row>
    <row r="63" spans="2:11">
      <c r="B63" s="5" t="s">
        <v>93</v>
      </c>
      <c r="C63" s="5"/>
      <c r="D63" s="5" t="s">
        <v>97</v>
      </c>
      <c r="E63" s="5"/>
      <c r="F63" s="5"/>
      <c r="G63" s="5"/>
      <c r="H63" s="5"/>
      <c r="I63" s="5"/>
      <c r="J63" s="5"/>
      <c r="K63" s="5"/>
    </row>
    <row r="64" spans="2:11">
      <c r="B64" s="5">
        <v>0</v>
      </c>
      <c r="C64" s="5">
        <v>0</v>
      </c>
      <c r="D64" s="5">
        <v>0</v>
      </c>
      <c r="E64" s="5">
        <v>0</v>
      </c>
      <c r="F64" s="5"/>
      <c r="G64" s="5"/>
      <c r="H64" s="5"/>
      <c r="I64" s="5"/>
      <c r="J64" s="5"/>
      <c r="K64" s="5"/>
    </row>
    <row r="65" spans="2:11">
      <c r="B65" s="5">
        <v>1</v>
      </c>
      <c r="C65" s="5">
        <v>36</v>
      </c>
      <c r="D65" s="5">
        <v>1</v>
      </c>
      <c r="E65" s="5">
        <v>1</v>
      </c>
      <c r="F65" s="5"/>
      <c r="G65" s="5"/>
      <c r="H65" s="5"/>
      <c r="I65" s="5"/>
      <c r="J65" s="5"/>
      <c r="K65" s="5"/>
    </row>
    <row r="66" spans="2:11">
      <c r="B66" s="5">
        <v>2</v>
      </c>
      <c r="C66" s="5">
        <v>61</v>
      </c>
      <c r="D66" s="5">
        <v>2</v>
      </c>
      <c r="E66" s="5">
        <v>2</v>
      </c>
      <c r="F66" s="5"/>
      <c r="G66" s="5"/>
      <c r="H66" s="5"/>
      <c r="I66" s="5"/>
      <c r="J66" s="5"/>
      <c r="K66" s="5"/>
    </row>
    <row r="67" spans="2:11">
      <c r="B67" s="5"/>
      <c r="C67" s="5"/>
      <c r="D67" s="5"/>
      <c r="E67" s="5"/>
      <c r="F67" s="5"/>
      <c r="G67" s="5"/>
      <c r="H67" s="5"/>
      <c r="I67" s="5"/>
      <c r="J67" s="5"/>
      <c r="K67" s="5"/>
    </row>
    <row r="68" spans="2:11">
      <c r="B68" s="5"/>
      <c r="C68" s="5"/>
      <c r="D68" s="5"/>
      <c r="E68" s="5"/>
      <c r="F68" s="5"/>
      <c r="G68" s="5"/>
      <c r="H68" s="5"/>
      <c r="I68" s="5"/>
      <c r="J68" s="5"/>
      <c r="K68" s="5"/>
    </row>
    <row r="69" spans="2:11"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2:11">
      <c r="B70" s="5" t="s">
        <v>62</v>
      </c>
      <c r="C70" s="5"/>
      <c r="D70" s="5"/>
      <c r="E70" s="5"/>
      <c r="F70" s="5"/>
      <c r="G70" s="5"/>
      <c r="H70" s="5"/>
      <c r="I70" s="5"/>
      <c r="J70" s="5"/>
      <c r="K70" s="5"/>
    </row>
    <row r="71" spans="2:11">
      <c r="B71" s="5" t="s">
        <v>12</v>
      </c>
      <c r="C71" s="5" t="s">
        <v>42</v>
      </c>
      <c r="D71" s="5"/>
      <c r="E71" s="5"/>
      <c r="F71" s="5"/>
      <c r="G71" s="5" t="s">
        <v>12</v>
      </c>
      <c r="H71" s="5"/>
      <c r="I71" s="5"/>
      <c r="J71" s="5" t="s">
        <v>12</v>
      </c>
      <c r="K71" s="5"/>
    </row>
    <row r="72" spans="2:11">
      <c r="B72" s="5">
        <v>1</v>
      </c>
      <c r="C72" s="5">
        <v>42.5</v>
      </c>
      <c r="D72" s="5"/>
      <c r="E72" s="5">
        <v>0</v>
      </c>
      <c r="F72" s="5"/>
      <c r="G72" s="5">
        <v>1</v>
      </c>
      <c r="H72" s="5">
        <v>5</v>
      </c>
      <c r="I72" s="5"/>
      <c r="J72" s="5">
        <v>1</v>
      </c>
      <c r="K72" s="5">
        <v>0.4</v>
      </c>
    </row>
    <row r="73" spans="2:11">
      <c r="B73" s="5">
        <v>2</v>
      </c>
      <c r="C73" s="5">
        <v>60</v>
      </c>
      <c r="D73" s="5"/>
      <c r="E73" s="5">
        <v>12</v>
      </c>
      <c r="F73" s="5"/>
      <c r="G73" s="5">
        <v>2</v>
      </c>
      <c r="H73" s="5">
        <v>7</v>
      </c>
      <c r="I73" s="5"/>
      <c r="J73" s="5">
        <v>2</v>
      </c>
      <c r="K73" s="5">
        <v>0.8</v>
      </c>
    </row>
    <row r="74" spans="2:11">
      <c r="B74" s="5">
        <v>3</v>
      </c>
      <c r="C74" s="5">
        <v>77.5</v>
      </c>
      <c r="D74" s="5"/>
      <c r="E74" s="5">
        <v>18</v>
      </c>
      <c r="F74" s="5"/>
      <c r="G74" s="5">
        <v>3</v>
      </c>
      <c r="H74" s="5">
        <v>9</v>
      </c>
      <c r="I74" s="5"/>
      <c r="J74" s="5">
        <v>3</v>
      </c>
      <c r="K74" s="5">
        <v>1.2</v>
      </c>
    </row>
    <row r="75" spans="2:11">
      <c r="B75" s="5">
        <v>4</v>
      </c>
      <c r="C75" s="5">
        <v>95</v>
      </c>
      <c r="D75" s="5"/>
      <c r="E75" s="5">
        <v>24</v>
      </c>
      <c r="F75" s="5"/>
      <c r="G75" s="5">
        <v>4</v>
      </c>
      <c r="H75" s="5">
        <v>11</v>
      </c>
      <c r="I75" s="5"/>
      <c r="J75" s="5">
        <v>4</v>
      </c>
      <c r="K75" s="5">
        <v>1.6</v>
      </c>
    </row>
    <row r="76" spans="2:11">
      <c r="B76" s="5">
        <v>5</v>
      </c>
      <c r="C76" s="5">
        <v>112.5</v>
      </c>
      <c r="D76" s="5"/>
      <c r="E76" s="5"/>
      <c r="F76" s="5"/>
      <c r="G76" s="5">
        <v>5</v>
      </c>
      <c r="H76" s="5">
        <v>15</v>
      </c>
      <c r="I76" s="5"/>
      <c r="J76" s="5">
        <v>5</v>
      </c>
      <c r="K76" s="5">
        <v>2</v>
      </c>
    </row>
    <row r="77" spans="2:11">
      <c r="B77" s="5">
        <v>6</v>
      </c>
      <c r="C77" s="5">
        <v>130</v>
      </c>
      <c r="D77" s="5"/>
      <c r="E77" s="5"/>
      <c r="F77" s="5"/>
      <c r="G77" s="5"/>
      <c r="H77" s="5"/>
      <c r="I77" s="5"/>
      <c r="J77" s="5"/>
      <c r="K77" s="5"/>
    </row>
    <row r="78" spans="2:11">
      <c r="B78" s="5"/>
      <c r="C78" s="5"/>
      <c r="D78" s="5"/>
      <c r="E78" s="5"/>
      <c r="F78" s="5"/>
      <c r="G78" s="5"/>
      <c r="H78" s="5"/>
    </row>
    <row r="79" spans="2:11">
      <c r="B79" s="4"/>
      <c r="C79" s="4"/>
    </row>
    <row r="80" spans="2:11">
      <c r="B80" s="4"/>
      <c r="C80" s="4"/>
    </row>
    <row r="81" spans="2:3">
      <c r="B81" s="4"/>
      <c r="C81" s="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81"/>
  <sheetViews>
    <sheetView zoomScaleNormal="100" workbookViewId="0"/>
  </sheetViews>
  <sheetFormatPr defaultRowHeight="14.4"/>
  <cols>
    <col min="1" max="1" width="31.77734375" bestFit="1" customWidth="1"/>
    <col min="2" max="2" width="13.5546875" bestFit="1" customWidth="1"/>
    <col min="3" max="3" width="10.109375" bestFit="1" customWidth="1"/>
    <col min="4" max="4" width="17.33203125" bestFit="1" customWidth="1"/>
    <col min="5" max="5" width="8.77734375" bestFit="1" customWidth="1"/>
    <col min="7" max="7" width="6.21875" bestFit="1" customWidth="1"/>
    <col min="8" max="8" width="3" bestFit="1" customWidth="1"/>
  </cols>
  <sheetData>
    <row r="1" spans="1:5" ht="25.8">
      <c r="A1" s="18" t="s">
        <v>65</v>
      </c>
      <c r="B1" s="7" t="s">
        <v>61</v>
      </c>
      <c r="C1" s="8" t="s">
        <v>59</v>
      </c>
      <c r="D1" s="9" t="s">
        <v>60</v>
      </c>
      <c r="E1" s="10"/>
    </row>
    <row r="2" spans="1:5" ht="21">
      <c r="A2" s="20" t="s">
        <v>8</v>
      </c>
      <c r="B2" s="7"/>
      <c r="C2" s="7" t="s">
        <v>9</v>
      </c>
      <c r="D2" s="7" t="s">
        <v>10</v>
      </c>
      <c r="E2" s="7" t="s">
        <v>67</v>
      </c>
    </row>
    <row r="3" spans="1:5">
      <c r="A3" s="22" t="s">
        <v>29</v>
      </c>
      <c r="B3" s="7"/>
      <c r="C3" s="8">
        <f>C5+C8+C10+(SUM(C11:C34))</f>
        <v>55.5</v>
      </c>
      <c r="D3" s="8">
        <f>SUM(D5:D34)</f>
        <v>2</v>
      </c>
      <c r="E3" s="8">
        <f>SUM(E4:E9,E11:E34)</f>
        <v>2</v>
      </c>
    </row>
    <row r="4" spans="1:5" ht="21">
      <c r="A4" s="20" t="s">
        <v>1</v>
      </c>
      <c r="B4" s="7" t="s">
        <v>28</v>
      </c>
      <c r="C4" s="7" t="s">
        <v>9</v>
      </c>
      <c r="D4" s="7" t="s">
        <v>10</v>
      </c>
      <c r="E4" s="7" t="s">
        <v>83</v>
      </c>
    </row>
    <row r="5" spans="1:5" ht="100.8">
      <c r="A5" s="23" t="s">
        <v>101</v>
      </c>
      <c r="B5" s="7">
        <v>1</v>
      </c>
      <c r="C5" s="7">
        <v>12</v>
      </c>
      <c r="D5" s="7">
        <v>2</v>
      </c>
      <c r="E5" s="7">
        <v>1</v>
      </c>
    </row>
    <row r="6" spans="1:5" ht="21">
      <c r="A6" s="20" t="s">
        <v>15</v>
      </c>
      <c r="B6" s="7">
        <v>1</v>
      </c>
      <c r="C6" s="7">
        <f>300-C3</f>
        <v>244.5</v>
      </c>
      <c r="D6" s="7">
        <v>0</v>
      </c>
      <c r="E6" s="7">
        <v>0</v>
      </c>
    </row>
    <row r="7" spans="1:5" ht="21">
      <c r="A7" s="20" t="s">
        <v>102</v>
      </c>
      <c r="B7" s="7"/>
      <c r="C7" s="7"/>
      <c r="D7" s="7"/>
      <c r="E7" s="7"/>
    </row>
    <row r="8" spans="1:5" s="1" customFormat="1">
      <c r="A8" s="23" t="s">
        <v>103</v>
      </c>
      <c r="B8" s="12">
        <v>0</v>
      </c>
      <c r="C8" s="15">
        <f>B8*30</f>
        <v>0</v>
      </c>
      <c r="D8" s="15">
        <v>0</v>
      </c>
      <c r="E8" s="15">
        <v>0</v>
      </c>
    </row>
    <row r="9" spans="1:5" ht="21">
      <c r="A9" s="20" t="s">
        <v>2</v>
      </c>
      <c r="B9" s="7"/>
      <c r="C9" s="7"/>
      <c r="D9" s="7"/>
      <c r="E9" s="7"/>
    </row>
    <row r="10" spans="1:5">
      <c r="A10" s="23" t="s">
        <v>57</v>
      </c>
      <c r="B10" s="11">
        <v>0</v>
      </c>
      <c r="C10" s="7">
        <f>B10*15</f>
        <v>0</v>
      </c>
      <c r="D10" s="7">
        <v>0</v>
      </c>
      <c r="E10" s="7">
        <v>0</v>
      </c>
    </row>
    <row r="11" spans="1:5" ht="21">
      <c r="A11" s="20" t="s">
        <v>3</v>
      </c>
      <c r="B11" s="7"/>
      <c r="C11" s="7"/>
      <c r="D11" s="7"/>
      <c r="E11" s="7" t="s">
        <v>14</v>
      </c>
    </row>
    <row r="12" spans="1:5" ht="28.8">
      <c r="A12" s="23" t="s">
        <v>66</v>
      </c>
      <c r="B12" s="11">
        <v>1</v>
      </c>
      <c r="C12" s="7">
        <f>VLOOKUP(B12,B71:C81,2,FALSE)</f>
        <v>42</v>
      </c>
      <c r="D12" s="7">
        <f>B12*0</f>
        <v>0</v>
      </c>
      <c r="E12" s="7">
        <f>B12*1</f>
        <v>1</v>
      </c>
    </row>
    <row r="13" spans="1:5">
      <c r="A13" s="23" t="s">
        <v>92</v>
      </c>
      <c r="B13" s="11">
        <v>0</v>
      </c>
      <c r="C13" s="7">
        <f>VLOOKUP(B13,B64:C66,2,FALSE)</f>
        <v>0</v>
      </c>
      <c r="D13" s="7">
        <f>VLOOKUP(B13,D64:E66,2,FALSE)</f>
        <v>0</v>
      </c>
      <c r="E13" s="7">
        <v>0</v>
      </c>
    </row>
    <row r="14" spans="1:5" ht="48.6">
      <c r="A14" s="29" t="s">
        <v>106</v>
      </c>
      <c r="B14" s="7"/>
      <c r="C14" s="7"/>
      <c r="D14" s="7"/>
      <c r="E14" s="7"/>
    </row>
    <row r="15" spans="1:5">
      <c r="A15" s="23" t="s">
        <v>90</v>
      </c>
      <c r="B15" s="11">
        <v>0</v>
      </c>
      <c r="C15" s="7">
        <f>B15*3</f>
        <v>0</v>
      </c>
      <c r="D15" s="7">
        <f>B15*1</f>
        <v>0</v>
      </c>
      <c r="E15" s="7">
        <v>0</v>
      </c>
    </row>
    <row r="16" spans="1:5" ht="28.8">
      <c r="A16" s="23" t="s">
        <v>91</v>
      </c>
      <c r="B16" s="11">
        <v>0</v>
      </c>
      <c r="C16" s="7">
        <f>B16*7</f>
        <v>0</v>
      </c>
      <c r="D16" s="7">
        <f>B16*1</f>
        <v>0</v>
      </c>
      <c r="E16" s="7">
        <v>0</v>
      </c>
    </row>
    <row r="17" spans="1:5" ht="21">
      <c r="A17" s="20" t="s">
        <v>33</v>
      </c>
      <c r="B17" s="7"/>
      <c r="C17" s="7"/>
      <c r="D17" s="7"/>
      <c r="E17" s="7"/>
    </row>
    <row r="18" spans="1:5">
      <c r="A18" s="23" t="s">
        <v>43</v>
      </c>
      <c r="B18" s="11">
        <v>1</v>
      </c>
      <c r="C18" s="7">
        <f>B18*1.5</f>
        <v>1.5</v>
      </c>
      <c r="D18" s="7">
        <v>0</v>
      </c>
      <c r="E18" s="7">
        <v>0</v>
      </c>
    </row>
    <row r="19" spans="1:5" ht="21">
      <c r="A19" s="20" t="s">
        <v>34</v>
      </c>
      <c r="B19" s="7"/>
      <c r="C19" s="7"/>
      <c r="D19" s="7"/>
      <c r="E19" s="7"/>
    </row>
    <row r="20" spans="1:5">
      <c r="A20" s="23" t="s">
        <v>35</v>
      </c>
      <c r="B20" s="11">
        <v>0</v>
      </c>
      <c r="C20" s="7">
        <f>B20*3</f>
        <v>0</v>
      </c>
      <c r="D20" s="7">
        <v>0</v>
      </c>
      <c r="E20" s="7">
        <v>0</v>
      </c>
    </row>
    <row r="21" spans="1:5">
      <c r="A21" s="23" t="s">
        <v>81</v>
      </c>
      <c r="B21" s="11">
        <v>0</v>
      </c>
      <c r="C21" s="7">
        <f>B21*8</f>
        <v>0</v>
      </c>
      <c r="D21" s="7">
        <v>0</v>
      </c>
      <c r="E21" s="7">
        <v>0</v>
      </c>
    </row>
    <row r="22" spans="1:5" ht="28.8">
      <c r="A22" s="23" t="s">
        <v>44</v>
      </c>
      <c r="B22" s="11">
        <v>0</v>
      </c>
      <c r="C22" s="7">
        <f>B22*5</f>
        <v>0</v>
      </c>
      <c r="D22" s="7">
        <v>0</v>
      </c>
      <c r="E22" s="7">
        <v>0</v>
      </c>
    </row>
    <row r="23" spans="1:5" ht="28.8">
      <c r="A23" s="23" t="s">
        <v>45</v>
      </c>
      <c r="B23" s="11">
        <v>0</v>
      </c>
      <c r="C23" s="7">
        <f>B23*7</f>
        <v>0</v>
      </c>
      <c r="D23" s="7">
        <f>B23*1</f>
        <v>0</v>
      </c>
      <c r="E23" s="7">
        <v>0</v>
      </c>
    </row>
    <row r="24" spans="1:5">
      <c r="A24" s="23" t="s">
        <v>46</v>
      </c>
      <c r="B24" s="11">
        <v>0</v>
      </c>
      <c r="C24" s="7">
        <f>B24*5</f>
        <v>0</v>
      </c>
      <c r="D24" s="7">
        <f>B24*1</f>
        <v>0</v>
      </c>
      <c r="E24" s="7">
        <v>0</v>
      </c>
    </row>
    <row r="25" spans="1:5">
      <c r="A25" s="23" t="s">
        <v>94</v>
      </c>
      <c r="B25" s="11">
        <v>0</v>
      </c>
      <c r="C25" s="7">
        <f>B25*12</f>
        <v>0</v>
      </c>
      <c r="D25" s="7">
        <f>B25*1</f>
        <v>0</v>
      </c>
      <c r="E25" s="7">
        <v>0</v>
      </c>
    </row>
    <row r="26" spans="1:5">
      <c r="A26" s="23" t="s">
        <v>84</v>
      </c>
      <c r="B26" s="11">
        <v>0</v>
      </c>
      <c r="C26" s="7">
        <f>B26*2.2</f>
        <v>0</v>
      </c>
      <c r="D26" s="7">
        <v>0</v>
      </c>
      <c r="E26" s="7">
        <v>0</v>
      </c>
    </row>
    <row r="27" spans="1:5">
      <c r="A27" s="23" t="s">
        <v>38</v>
      </c>
      <c r="B27" s="11">
        <v>0</v>
      </c>
      <c r="C27" s="7">
        <f>B27*0.5</f>
        <v>0</v>
      </c>
      <c r="D27" s="7">
        <v>0</v>
      </c>
      <c r="E27" s="7">
        <v>0</v>
      </c>
    </row>
    <row r="28" spans="1:5" ht="21">
      <c r="A28" s="20" t="s">
        <v>5</v>
      </c>
      <c r="B28" s="7"/>
      <c r="C28" s="7"/>
      <c r="D28" s="7"/>
      <c r="E28" s="7"/>
    </row>
    <row r="29" spans="1:5" ht="72">
      <c r="A29" s="23" t="s">
        <v>79</v>
      </c>
      <c r="B29" s="11">
        <v>0</v>
      </c>
      <c r="C29" s="7">
        <v>0</v>
      </c>
      <c r="D29" s="7">
        <v>0</v>
      </c>
      <c r="E29" s="7">
        <v>0</v>
      </c>
    </row>
    <row r="30" spans="1:5">
      <c r="A30" s="23" t="s">
        <v>100</v>
      </c>
      <c r="B30" s="11">
        <v>0</v>
      </c>
      <c r="C30" s="7">
        <f>B30*1</f>
        <v>0</v>
      </c>
      <c r="D30" s="7">
        <f>B30*0</f>
        <v>0</v>
      </c>
      <c r="E30" s="7">
        <v>0</v>
      </c>
    </row>
    <row r="31" spans="1:5" ht="21">
      <c r="A31" s="20" t="s">
        <v>85</v>
      </c>
      <c r="B31" s="11"/>
      <c r="C31" s="7"/>
      <c r="D31" s="7"/>
      <c r="E31" s="7" t="s">
        <v>83</v>
      </c>
    </row>
    <row r="32" spans="1:5">
      <c r="A32" s="22" t="s">
        <v>83</v>
      </c>
      <c r="B32" s="11">
        <v>0</v>
      </c>
      <c r="C32" s="7">
        <f>B32*2</f>
        <v>0</v>
      </c>
      <c r="D32" s="7">
        <v>0</v>
      </c>
      <c r="E32" s="7">
        <f>B32</f>
        <v>0</v>
      </c>
    </row>
    <row r="33" spans="1:5">
      <c r="A33" s="23" t="s">
        <v>86</v>
      </c>
      <c r="B33" s="11">
        <v>0</v>
      </c>
      <c r="C33" s="7">
        <f>B33*20</f>
        <v>0</v>
      </c>
      <c r="D33" s="7">
        <f>B33*10</f>
        <v>0</v>
      </c>
      <c r="E33" s="7">
        <v>0</v>
      </c>
    </row>
    <row r="34" spans="1:5">
      <c r="A34" s="23" t="s">
        <v>95</v>
      </c>
      <c r="B34" s="11">
        <v>0</v>
      </c>
      <c r="C34" s="7">
        <f>B34*90</f>
        <v>0</v>
      </c>
      <c r="D34" s="7">
        <f>B34*40</f>
        <v>0</v>
      </c>
      <c r="E34" s="7">
        <f>B34*3</f>
        <v>0</v>
      </c>
    </row>
    <row r="35" spans="1:5" ht="21">
      <c r="A35" s="20" t="s">
        <v>7</v>
      </c>
      <c r="B35" s="16"/>
      <c r="C35" s="17"/>
      <c r="D35" s="17"/>
      <c r="E35" s="21"/>
    </row>
    <row r="36" spans="1:5">
      <c r="A36" s="22" t="s">
        <v>24</v>
      </c>
      <c r="B36" s="17">
        <f>300*10</f>
        <v>3000</v>
      </c>
      <c r="C36" s="17"/>
      <c r="D36" s="17"/>
      <c r="E36" s="21"/>
    </row>
    <row r="37" spans="1:5">
      <c r="A37" s="22" t="s">
        <v>25</v>
      </c>
      <c r="B37" s="17">
        <f>B36*0.75</f>
        <v>2250</v>
      </c>
      <c r="C37" s="17"/>
      <c r="D37" s="17"/>
      <c r="E37" s="21"/>
    </row>
    <row r="38" spans="1:5">
      <c r="A38" s="22" t="s">
        <v>50</v>
      </c>
      <c r="B38" s="17">
        <f>B36*0.5</f>
        <v>1500</v>
      </c>
      <c r="C38" s="17"/>
      <c r="D38" s="17"/>
      <c r="E38" s="21"/>
    </row>
    <row r="39" spans="1:5">
      <c r="A39" s="22" t="s">
        <v>51</v>
      </c>
      <c r="B39" s="17">
        <f>B36*0.25</f>
        <v>750</v>
      </c>
      <c r="C39" s="17"/>
      <c r="D39" s="17"/>
      <c r="E39" s="21"/>
    </row>
    <row r="40" spans="1:5" ht="21">
      <c r="A40" s="20" t="s">
        <v>6</v>
      </c>
      <c r="B40" s="17"/>
      <c r="C40" s="17"/>
      <c r="D40" s="17"/>
      <c r="E40" s="21"/>
    </row>
    <row r="41" spans="1:5">
      <c r="A41" s="22"/>
      <c r="B41" s="17"/>
      <c r="C41" s="17"/>
      <c r="D41" s="17"/>
      <c r="E41" s="21"/>
    </row>
    <row r="42" spans="1:5">
      <c r="A42" s="22"/>
      <c r="B42" s="17"/>
      <c r="C42" s="17"/>
      <c r="D42" s="17"/>
      <c r="E42" s="21"/>
    </row>
    <row r="43" spans="1:5">
      <c r="A43" s="24"/>
      <c r="B43" s="25"/>
      <c r="C43" s="25"/>
      <c r="D43" s="25"/>
      <c r="E43" s="26"/>
    </row>
    <row r="62" spans="2:12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2:12">
      <c r="B63" s="5" t="s">
        <v>93</v>
      </c>
      <c r="C63" s="5"/>
      <c r="D63" s="5" t="s">
        <v>97</v>
      </c>
      <c r="E63" s="5"/>
      <c r="F63" s="5"/>
      <c r="G63" s="5"/>
      <c r="H63" s="5"/>
      <c r="I63" s="5"/>
      <c r="J63" s="5"/>
      <c r="K63" s="5"/>
      <c r="L63" s="5"/>
    </row>
    <row r="64" spans="2:12">
      <c r="B64" s="5">
        <v>0</v>
      </c>
      <c r="C64" s="5">
        <v>0</v>
      </c>
      <c r="D64" s="5">
        <v>0</v>
      </c>
      <c r="E64" s="5">
        <v>0</v>
      </c>
      <c r="F64" s="5"/>
      <c r="G64" s="5"/>
      <c r="H64" s="5"/>
      <c r="I64" s="5"/>
      <c r="J64" s="5"/>
      <c r="K64" s="5"/>
      <c r="L64" s="5"/>
    </row>
    <row r="65" spans="2:12">
      <c r="B65" s="5">
        <v>1</v>
      </c>
      <c r="C65" s="5">
        <v>42</v>
      </c>
      <c r="D65" s="5">
        <v>1</v>
      </c>
      <c r="E65" s="5">
        <v>1</v>
      </c>
      <c r="F65" s="5"/>
      <c r="G65" s="5"/>
      <c r="H65" s="5"/>
      <c r="I65" s="5"/>
      <c r="J65" s="5"/>
      <c r="K65" s="5"/>
      <c r="L65" s="5"/>
    </row>
    <row r="66" spans="2:12">
      <c r="B66" s="5">
        <v>2</v>
      </c>
      <c r="C66" s="5">
        <v>0</v>
      </c>
      <c r="D66" s="5">
        <v>2</v>
      </c>
      <c r="E66" s="5">
        <v>0</v>
      </c>
      <c r="F66" s="5"/>
      <c r="G66" s="5"/>
      <c r="H66" s="5"/>
      <c r="I66" s="5"/>
      <c r="J66" s="5"/>
      <c r="K66" s="5"/>
      <c r="L66" s="5"/>
    </row>
    <row r="67" spans="2:12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2:12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2:12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2:12">
      <c r="B70" s="5" t="s">
        <v>62</v>
      </c>
      <c r="C70" s="5"/>
      <c r="D70" s="5"/>
      <c r="E70" s="5"/>
      <c r="F70" s="5"/>
      <c r="G70" s="5"/>
      <c r="H70" s="5"/>
      <c r="I70" s="5"/>
      <c r="J70" s="5"/>
      <c r="K70" s="5"/>
      <c r="L70" s="5"/>
    </row>
    <row r="71" spans="2:12">
      <c r="B71" s="5" t="s">
        <v>12</v>
      </c>
      <c r="C71" s="5" t="s">
        <v>42</v>
      </c>
      <c r="D71" s="5"/>
      <c r="E71" s="5"/>
      <c r="F71" s="5"/>
      <c r="G71" s="5" t="s">
        <v>12</v>
      </c>
      <c r="H71" s="5"/>
      <c r="I71" s="5"/>
      <c r="J71" s="5" t="s">
        <v>12</v>
      </c>
      <c r="K71" s="5"/>
      <c r="L71" s="5"/>
    </row>
    <row r="72" spans="2:12">
      <c r="B72" s="5">
        <v>1</v>
      </c>
      <c r="C72" s="5">
        <v>42</v>
      </c>
      <c r="D72" s="5"/>
      <c r="E72" s="5">
        <v>0</v>
      </c>
      <c r="F72" s="5"/>
      <c r="G72" s="5">
        <v>1</v>
      </c>
      <c r="H72" s="5">
        <v>5</v>
      </c>
      <c r="I72" s="5"/>
      <c r="J72" s="5">
        <v>1</v>
      </c>
      <c r="K72" s="5">
        <v>0.4</v>
      </c>
      <c r="L72" s="5"/>
    </row>
    <row r="73" spans="2:12">
      <c r="B73" s="5">
        <v>2</v>
      </c>
      <c r="C73" s="5">
        <v>54</v>
      </c>
      <c r="D73" s="5"/>
      <c r="E73" s="5">
        <v>12</v>
      </c>
      <c r="F73" s="5"/>
      <c r="G73" s="5">
        <v>2</v>
      </c>
      <c r="H73" s="5">
        <v>7</v>
      </c>
      <c r="I73" s="5"/>
      <c r="J73" s="5">
        <v>2</v>
      </c>
      <c r="K73" s="5">
        <v>0.8</v>
      </c>
      <c r="L73" s="5"/>
    </row>
    <row r="74" spans="2:12">
      <c r="B74" s="5">
        <v>3</v>
      </c>
      <c r="C74" s="5">
        <v>66</v>
      </c>
      <c r="D74" s="5"/>
      <c r="E74" s="5">
        <v>18</v>
      </c>
      <c r="F74" s="5"/>
      <c r="G74" s="5">
        <v>3</v>
      </c>
      <c r="H74" s="5">
        <v>9</v>
      </c>
      <c r="I74" s="5"/>
      <c r="J74" s="5">
        <v>3</v>
      </c>
      <c r="K74" s="5">
        <v>1.2</v>
      </c>
      <c r="L74" s="5"/>
    </row>
    <row r="75" spans="2:12">
      <c r="B75" s="5">
        <v>4</v>
      </c>
      <c r="C75" s="5">
        <v>78</v>
      </c>
      <c r="D75" s="5"/>
      <c r="E75" s="5">
        <v>24</v>
      </c>
      <c r="F75" s="5"/>
      <c r="G75" s="5">
        <v>4</v>
      </c>
      <c r="H75" s="5">
        <v>11</v>
      </c>
      <c r="I75" s="5"/>
      <c r="J75" s="5">
        <v>4</v>
      </c>
      <c r="K75" s="5">
        <v>1.6</v>
      </c>
      <c r="L75" s="5"/>
    </row>
    <row r="76" spans="2:12">
      <c r="B76" s="5">
        <v>5</v>
      </c>
      <c r="C76" s="5">
        <v>0</v>
      </c>
      <c r="D76" s="5"/>
      <c r="E76" s="5"/>
      <c r="F76" s="5"/>
      <c r="G76" s="5">
        <v>5</v>
      </c>
      <c r="H76" s="5">
        <v>15</v>
      </c>
      <c r="I76" s="5"/>
      <c r="J76" s="5">
        <v>5</v>
      </c>
      <c r="K76" s="5">
        <v>2</v>
      </c>
      <c r="L76" s="5"/>
    </row>
    <row r="77" spans="2:12">
      <c r="B77" s="5">
        <v>6</v>
      </c>
      <c r="C77" s="5">
        <v>0</v>
      </c>
      <c r="D77" s="5"/>
      <c r="E77" s="5"/>
      <c r="F77" s="5"/>
      <c r="G77" s="5"/>
      <c r="H77" s="5"/>
      <c r="I77" s="5"/>
      <c r="J77" s="5"/>
      <c r="K77" s="5"/>
      <c r="L77" s="5"/>
    </row>
    <row r="78" spans="2:12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</row>
    <row r="79" spans="2:12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</row>
    <row r="80" spans="2:12">
      <c r="B80" s="4"/>
      <c r="C80" s="4"/>
    </row>
    <row r="81" spans="2:3">
      <c r="B81" s="4"/>
      <c r="C81" s="4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83"/>
  <sheetViews>
    <sheetView zoomScaleNormal="100" workbookViewId="0"/>
  </sheetViews>
  <sheetFormatPr defaultRowHeight="14.4"/>
  <cols>
    <col min="1" max="1" width="33.6640625" customWidth="1"/>
    <col min="2" max="2" width="13.5546875" bestFit="1" customWidth="1"/>
    <col min="3" max="3" width="10.109375" bestFit="1" customWidth="1"/>
    <col min="4" max="4" width="15.33203125" bestFit="1" customWidth="1"/>
    <col min="5" max="5" width="7.44140625" bestFit="1" customWidth="1"/>
    <col min="7" max="7" width="6.21875" bestFit="1" customWidth="1"/>
    <col min="8" max="8" width="3" bestFit="1" customWidth="1"/>
  </cols>
  <sheetData>
    <row r="1" spans="1:5" ht="25.8">
      <c r="A1" s="3" t="s">
        <v>104</v>
      </c>
      <c r="B1" s="7" t="s">
        <v>61</v>
      </c>
      <c r="C1" s="8" t="s">
        <v>59</v>
      </c>
      <c r="D1" s="9" t="s">
        <v>60</v>
      </c>
      <c r="E1" s="10"/>
    </row>
    <row r="2" spans="1:5" ht="21">
      <c r="A2" s="2" t="s">
        <v>8</v>
      </c>
      <c r="B2" s="7"/>
      <c r="C2" s="7" t="s">
        <v>9</v>
      </c>
      <c r="D2" s="7" t="s">
        <v>10</v>
      </c>
      <c r="E2" s="7" t="s">
        <v>67</v>
      </c>
    </row>
    <row r="3" spans="1:5">
      <c r="A3" t="s">
        <v>29</v>
      </c>
      <c r="B3" s="7"/>
      <c r="C3" s="8">
        <f>C5+C8+C10+(SUM(C11:C50))</f>
        <v>89.25</v>
      </c>
      <c r="D3" s="8">
        <f>SUM(D5:D50)</f>
        <v>2</v>
      </c>
      <c r="E3" s="8">
        <f>SUM(E4:E9,E11:E50)</f>
        <v>1</v>
      </c>
    </row>
    <row r="4" spans="1:5" ht="21">
      <c r="A4" s="2" t="s">
        <v>1</v>
      </c>
      <c r="B4" s="7" t="s">
        <v>28</v>
      </c>
      <c r="C4" s="7" t="s">
        <v>9</v>
      </c>
      <c r="D4" s="7" t="s">
        <v>10</v>
      </c>
      <c r="E4" s="7" t="s">
        <v>83</v>
      </c>
    </row>
    <row r="5" spans="1:5" ht="115.8" customHeight="1">
      <c r="A5" s="1" t="s">
        <v>105</v>
      </c>
      <c r="B5" s="7">
        <v>1</v>
      </c>
      <c r="C5" s="7">
        <v>15</v>
      </c>
      <c r="D5" s="7">
        <v>2</v>
      </c>
      <c r="E5" s="7">
        <v>1</v>
      </c>
    </row>
    <row r="6" spans="1:5" ht="21">
      <c r="A6" s="2" t="s">
        <v>15</v>
      </c>
      <c r="B6" s="7">
        <v>1</v>
      </c>
      <c r="C6" s="7">
        <f>450-C3</f>
        <v>360.75</v>
      </c>
      <c r="D6" s="7">
        <v>0</v>
      </c>
      <c r="E6" s="7"/>
    </row>
    <row r="7" spans="1:5" ht="21">
      <c r="A7" s="2" t="s">
        <v>2</v>
      </c>
      <c r="B7" s="7"/>
      <c r="C7" s="7"/>
      <c r="D7" s="7"/>
      <c r="E7" s="7"/>
    </row>
    <row r="8" spans="1:5">
      <c r="A8" s="1" t="s">
        <v>57</v>
      </c>
      <c r="B8" s="11">
        <v>0</v>
      </c>
      <c r="C8" s="7">
        <f>B8*22.5</f>
        <v>0</v>
      </c>
      <c r="D8" s="7">
        <v>0</v>
      </c>
      <c r="E8" s="7"/>
    </row>
    <row r="9" spans="1:5" ht="21">
      <c r="A9" s="2" t="s">
        <v>3</v>
      </c>
      <c r="B9" s="7"/>
      <c r="C9" s="7"/>
      <c r="D9" s="7"/>
      <c r="E9" s="7" t="s">
        <v>14</v>
      </c>
    </row>
    <row r="10" spans="1:5" ht="28.8">
      <c r="A10" s="1" t="s">
        <v>41</v>
      </c>
      <c r="B10" s="11">
        <v>1</v>
      </c>
      <c r="C10" s="7">
        <f>VLOOKUP(B10,B73:C83,2,FALSE)</f>
        <v>72</v>
      </c>
      <c r="D10" s="7">
        <f>B10*0</f>
        <v>0</v>
      </c>
      <c r="E10" s="7">
        <f>B10*1</f>
        <v>1</v>
      </c>
    </row>
    <row r="11" spans="1:5">
      <c r="A11" s="1" t="s">
        <v>92</v>
      </c>
      <c r="B11" s="11">
        <v>0</v>
      </c>
      <c r="C11" s="7">
        <f>VLOOKUP(B11,B66:C68,2,FALSE)</f>
        <v>0</v>
      </c>
      <c r="D11" s="7">
        <f>VLOOKUP(B11,D66:E68,2,FALSE)</f>
        <v>0</v>
      </c>
      <c r="E11" s="7"/>
    </row>
    <row r="12" spans="1:5" ht="34.200000000000003" customHeight="1">
      <c r="A12" s="6" t="s">
        <v>106</v>
      </c>
      <c r="B12" s="7"/>
      <c r="C12" s="7"/>
      <c r="D12" s="7"/>
      <c r="E12" s="7"/>
    </row>
    <row r="13" spans="1:5">
      <c r="A13" s="1" t="s">
        <v>90</v>
      </c>
      <c r="B13" s="11">
        <v>0</v>
      </c>
      <c r="C13" s="7">
        <f>B13*3</f>
        <v>0</v>
      </c>
      <c r="D13" s="7">
        <f>B13*1</f>
        <v>0</v>
      </c>
      <c r="E13" s="7"/>
    </row>
    <row r="14" spans="1:5" ht="28.8">
      <c r="A14" s="1" t="s">
        <v>91</v>
      </c>
      <c r="B14" s="11">
        <v>0</v>
      </c>
      <c r="C14" s="7">
        <f>B14*7</f>
        <v>0</v>
      </c>
      <c r="D14" s="7">
        <f>B14*1</f>
        <v>0</v>
      </c>
      <c r="E14" s="7"/>
    </row>
    <row r="15" spans="1:5">
      <c r="A15" s="1" t="s">
        <v>98</v>
      </c>
      <c r="B15" s="11">
        <v>0</v>
      </c>
      <c r="C15" s="7">
        <f>B15*2</f>
        <v>0</v>
      </c>
      <c r="D15" s="7">
        <v>0</v>
      </c>
      <c r="E15" s="7"/>
    </row>
    <row r="16" spans="1:5">
      <c r="A16" s="1" t="s">
        <v>99</v>
      </c>
      <c r="B16" s="11">
        <v>0</v>
      </c>
      <c r="C16" s="7">
        <f>B16*1.5</f>
        <v>0</v>
      </c>
      <c r="D16" s="7">
        <f>B16*1</f>
        <v>0</v>
      </c>
      <c r="E16" s="7"/>
    </row>
    <row r="17" spans="1:5" ht="21">
      <c r="A17" s="2" t="s">
        <v>33</v>
      </c>
      <c r="B17" s="7"/>
      <c r="C17" s="7"/>
      <c r="D17" s="7"/>
      <c r="E17" s="7"/>
    </row>
    <row r="18" spans="1:5">
      <c r="A18" s="1" t="s">
        <v>43</v>
      </c>
      <c r="B18" s="11">
        <v>1</v>
      </c>
      <c r="C18" s="7">
        <f>B18*2.25</f>
        <v>2.25</v>
      </c>
      <c r="D18" s="7">
        <v>0</v>
      </c>
      <c r="E18" s="7"/>
    </row>
    <row r="19" spans="1:5" ht="21">
      <c r="A19" s="2" t="s">
        <v>34</v>
      </c>
      <c r="B19" s="7"/>
      <c r="C19" s="7"/>
      <c r="D19" s="7"/>
      <c r="E19" s="7"/>
    </row>
    <row r="20" spans="1:5">
      <c r="A20" s="1" t="s">
        <v>81</v>
      </c>
      <c r="B20" s="11">
        <v>0</v>
      </c>
      <c r="C20" s="7">
        <f>B20*8</f>
        <v>0</v>
      </c>
      <c r="D20" s="7">
        <v>0</v>
      </c>
      <c r="E20" s="7"/>
    </row>
    <row r="21" spans="1:5" ht="28.8">
      <c r="A21" s="1" t="s">
        <v>44</v>
      </c>
      <c r="B21" s="11">
        <v>0</v>
      </c>
      <c r="C21" s="7">
        <f>B21*5</f>
        <v>0</v>
      </c>
      <c r="D21" s="7">
        <v>0</v>
      </c>
      <c r="E21" s="7"/>
    </row>
    <row r="22" spans="1:5">
      <c r="A22" s="1" t="s">
        <v>45</v>
      </c>
      <c r="B22" s="11">
        <v>0</v>
      </c>
      <c r="C22" s="7">
        <f>B22*7</f>
        <v>0</v>
      </c>
      <c r="D22" s="7">
        <f>B22*1</f>
        <v>0</v>
      </c>
      <c r="E22" s="7"/>
    </row>
    <row r="23" spans="1:5">
      <c r="A23" s="1" t="s">
        <v>107</v>
      </c>
      <c r="B23" s="11">
        <v>0</v>
      </c>
      <c r="C23" s="7">
        <f>B23*42</f>
        <v>0</v>
      </c>
      <c r="D23" s="7">
        <f>B23*6</f>
        <v>0</v>
      </c>
      <c r="E23" s="7"/>
    </row>
    <row r="24" spans="1:5">
      <c r="A24" s="1" t="s">
        <v>46</v>
      </c>
      <c r="B24" s="11">
        <v>0</v>
      </c>
      <c r="C24" s="7">
        <f>B24*5</f>
        <v>0</v>
      </c>
      <c r="D24" s="7">
        <f>B24*1</f>
        <v>0</v>
      </c>
      <c r="E24" s="7"/>
    </row>
    <row r="25" spans="1:5">
      <c r="A25" s="1" t="s">
        <v>68</v>
      </c>
      <c r="B25" s="11">
        <v>0</v>
      </c>
      <c r="C25" s="7">
        <f>B25*25</f>
        <v>0</v>
      </c>
      <c r="D25" s="7">
        <f>B25*6</f>
        <v>0</v>
      </c>
      <c r="E25" s="7"/>
    </row>
    <row r="26" spans="1:5">
      <c r="A26" s="1" t="s">
        <v>94</v>
      </c>
      <c r="B26" s="11">
        <v>0</v>
      </c>
      <c r="C26" s="7">
        <f>B26*12</f>
        <v>0</v>
      </c>
      <c r="D26" s="7">
        <f>B26*1</f>
        <v>0</v>
      </c>
      <c r="E26" s="7"/>
    </row>
    <row r="27" spans="1:5">
      <c r="A27" s="1" t="s">
        <v>84</v>
      </c>
      <c r="B27" s="11">
        <v>0</v>
      </c>
      <c r="C27" s="7">
        <f>B27*2.2</f>
        <v>0</v>
      </c>
      <c r="D27" s="7">
        <v>0</v>
      </c>
      <c r="E27" s="7"/>
    </row>
    <row r="28" spans="1:5">
      <c r="A28" s="1" t="s">
        <v>38</v>
      </c>
      <c r="B28" s="11">
        <v>0</v>
      </c>
      <c r="C28" s="7">
        <f>B28*0.5</f>
        <v>0</v>
      </c>
      <c r="D28" s="7">
        <v>0</v>
      </c>
      <c r="E28" s="7"/>
    </row>
    <row r="29" spans="1:5" ht="21">
      <c r="A29" s="2" t="s">
        <v>5</v>
      </c>
      <c r="B29" s="7"/>
      <c r="C29" s="7"/>
      <c r="D29" s="7"/>
      <c r="E29" s="7"/>
    </row>
    <row r="30" spans="1:5" ht="72">
      <c r="A30" s="1" t="s">
        <v>79</v>
      </c>
      <c r="B30" s="11">
        <v>0</v>
      </c>
      <c r="C30" s="7">
        <v>0</v>
      </c>
      <c r="D30" s="7">
        <v>0</v>
      </c>
      <c r="E30" s="7"/>
    </row>
    <row r="31" spans="1:5">
      <c r="A31" s="1" t="s">
        <v>100</v>
      </c>
      <c r="B31" s="11">
        <v>0</v>
      </c>
      <c r="C31" s="7">
        <f>B31*1</f>
        <v>0</v>
      </c>
      <c r="D31" s="7">
        <f>B31*0</f>
        <v>0</v>
      </c>
      <c r="E31" s="7"/>
    </row>
    <row r="32" spans="1:5" ht="21">
      <c r="A32" s="2" t="s">
        <v>85</v>
      </c>
      <c r="B32" s="7"/>
      <c r="C32" s="7"/>
      <c r="D32" s="7"/>
      <c r="E32" s="7" t="s">
        <v>83</v>
      </c>
    </row>
    <row r="33" spans="1:5">
      <c r="A33" t="s">
        <v>83</v>
      </c>
      <c r="B33" s="11">
        <v>0</v>
      </c>
      <c r="C33" s="7">
        <f>B33*2</f>
        <v>0</v>
      </c>
      <c r="D33" s="7">
        <v>0</v>
      </c>
      <c r="E33" s="7">
        <f>B33</f>
        <v>0</v>
      </c>
    </row>
    <row r="34" spans="1:5" ht="15" customHeight="1">
      <c r="A34" s="1" t="s">
        <v>86</v>
      </c>
      <c r="B34" s="11">
        <v>0</v>
      </c>
      <c r="C34" s="7">
        <f>B34*20</f>
        <v>0</v>
      </c>
      <c r="D34" s="7">
        <f>B34*10</f>
        <v>0</v>
      </c>
      <c r="E34" s="7">
        <v>0</v>
      </c>
    </row>
    <row r="35" spans="1:5">
      <c r="A35" s="1" t="s">
        <v>95</v>
      </c>
      <c r="B35" s="11">
        <v>0</v>
      </c>
      <c r="C35" s="7">
        <f>B35*90</f>
        <v>0</v>
      </c>
      <c r="D35" s="7">
        <f>B35*40</f>
        <v>0</v>
      </c>
      <c r="E35" s="7">
        <f>B35*3</f>
        <v>0</v>
      </c>
    </row>
    <row r="36" spans="1:5">
      <c r="A36" s="1" t="s">
        <v>108</v>
      </c>
      <c r="B36" s="11">
        <v>0</v>
      </c>
      <c r="C36" s="7">
        <f>B36*140</f>
        <v>0</v>
      </c>
      <c r="D36" s="7">
        <f>B36*120</f>
        <v>0</v>
      </c>
      <c r="E36" s="7">
        <f>B36*9</f>
        <v>0</v>
      </c>
    </row>
    <row r="37" spans="1:5" ht="21">
      <c r="A37" s="2" t="s">
        <v>7</v>
      </c>
    </row>
    <row r="38" spans="1:5">
      <c r="A38" t="s">
        <v>24</v>
      </c>
      <c r="B38" s="17">
        <f>450*10</f>
        <v>4500</v>
      </c>
    </row>
    <row r="39" spans="1:5">
      <c r="A39" t="s">
        <v>25</v>
      </c>
      <c r="B39" s="17">
        <f>B38*0.75</f>
        <v>3375</v>
      </c>
    </row>
    <row r="40" spans="1:5">
      <c r="A40" t="s">
        <v>50</v>
      </c>
      <c r="B40" s="17">
        <f>B38*0.5</f>
        <v>2250</v>
      </c>
    </row>
    <row r="41" spans="1:5">
      <c r="A41" t="s">
        <v>51</v>
      </c>
      <c r="B41" s="17">
        <f>B38*0.25</f>
        <v>1125</v>
      </c>
    </row>
    <row r="42" spans="1:5" ht="21">
      <c r="A42" s="2" t="s">
        <v>6</v>
      </c>
    </row>
    <row r="64" spans="2:11">
      <c r="B64" s="5"/>
      <c r="C64" s="5"/>
      <c r="D64" s="5"/>
      <c r="E64" s="5"/>
      <c r="F64" s="5"/>
      <c r="G64" s="5"/>
      <c r="H64" s="5"/>
      <c r="I64" s="5"/>
      <c r="J64" s="5"/>
      <c r="K64" s="5"/>
    </row>
    <row r="65" spans="2:11">
      <c r="B65" s="5" t="s">
        <v>93</v>
      </c>
      <c r="C65" s="5"/>
      <c r="D65" s="5" t="s">
        <v>97</v>
      </c>
      <c r="E65" s="5"/>
      <c r="F65" s="5"/>
      <c r="G65" s="5"/>
      <c r="H65" s="5"/>
      <c r="I65" s="5"/>
      <c r="J65" s="5"/>
      <c r="K65" s="5"/>
    </row>
    <row r="66" spans="2:11">
      <c r="B66" s="5">
        <v>0</v>
      </c>
      <c r="C66" s="5">
        <v>0</v>
      </c>
      <c r="D66" s="5">
        <v>0</v>
      </c>
      <c r="E66" s="5">
        <v>0</v>
      </c>
      <c r="F66" s="5"/>
      <c r="G66" s="5"/>
      <c r="H66" s="5"/>
      <c r="I66" s="5"/>
      <c r="J66" s="5"/>
      <c r="K66" s="5"/>
    </row>
    <row r="67" spans="2:11">
      <c r="B67" s="5">
        <v>1</v>
      </c>
      <c r="C67" s="5">
        <v>45</v>
      </c>
      <c r="D67" s="5">
        <v>1</v>
      </c>
      <c r="E67" s="5">
        <v>1</v>
      </c>
      <c r="F67" s="5"/>
      <c r="G67" s="5"/>
      <c r="H67" s="5"/>
      <c r="I67" s="5"/>
      <c r="J67" s="5"/>
      <c r="K67" s="5"/>
    </row>
    <row r="68" spans="2:11">
      <c r="B68" s="5">
        <v>2</v>
      </c>
      <c r="C68" s="5">
        <v>90</v>
      </c>
      <c r="D68" s="5">
        <v>2</v>
      </c>
      <c r="E68" s="5">
        <v>2</v>
      </c>
      <c r="F68" s="5"/>
      <c r="G68" s="5"/>
      <c r="H68" s="5"/>
      <c r="I68" s="5"/>
      <c r="J68" s="5"/>
      <c r="K68" s="5"/>
    </row>
    <row r="69" spans="2:11"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2:11">
      <c r="B70" s="5"/>
      <c r="C70" s="5"/>
      <c r="D70" s="5"/>
      <c r="E70" s="5"/>
      <c r="F70" s="5"/>
      <c r="G70" s="5"/>
      <c r="H70" s="5"/>
      <c r="I70" s="5"/>
      <c r="J70" s="5"/>
      <c r="K70" s="5"/>
    </row>
    <row r="71" spans="2:11"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2:11">
      <c r="B72" s="5" t="s">
        <v>62</v>
      </c>
      <c r="C72" s="5"/>
      <c r="D72" s="5"/>
      <c r="E72" s="5"/>
      <c r="F72" s="5"/>
      <c r="G72" s="5"/>
      <c r="H72" s="5"/>
      <c r="I72" s="5"/>
      <c r="J72" s="5"/>
      <c r="K72" s="5"/>
    </row>
    <row r="73" spans="2:11">
      <c r="B73" s="5" t="s">
        <v>12</v>
      </c>
      <c r="C73" s="5" t="s">
        <v>42</v>
      </c>
      <c r="D73" s="5"/>
      <c r="E73" s="5"/>
      <c r="F73" s="5"/>
      <c r="G73" s="5" t="s">
        <v>12</v>
      </c>
      <c r="H73" s="5"/>
      <c r="I73" s="5"/>
      <c r="J73" s="5" t="s">
        <v>12</v>
      </c>
      <c r="K73" s="5"/>
    </row>
    <row r="74" spans="2:11">
      <c r="B74" s="5">
        <v>1</v>
      </c>
      <c r="C74" s="5">
        <v>72</v>
      </c>
      <c r="D74" s="5"/>
      <c r="E74" s="5">
        <v>0</v>
      </c>
      <c r="F74" s="5"/>
      <c r="G74" s="5">
        <v>1</v>
      </c>
      <c r="H74" s="5">
        <v>5</v>
      </c>
      <c r="I74" s="5"/>
      <c r="J74" s="5">
        <v>1</v>
      </c>
      <c r="K74" s="5">
        <v>0.4</v>
      </c>
    </row>
    <row r="75" spans="2:11">
      <c r="B75" s="5">
        <v>2</v>
      </c>
      <c r="C75" s="5">
        <v>99</v>
      </c>
      <c r="D75" s="5"/>
      <c r="E75" s="5">
        <v>12</v>
      </c>
      <c r="F75" s="5"/>
      <c r="G75" s="5">
        <v>2</v>
      </c>
      <c r="H75" s="5">
        <v>7</v>
      </c>
      <c r="I75" s="5"/>
      <c r="J75" s="5">
        <v>2</v>
      </c>
      <c r="K75" s="5">
        <v>0.8</v>
      </c>
    </row>
    <row r="76" spans="2:11">
      <c r="B76" s="5">
        <v>3</v>
      </c>
      <c r="C76" s="5">
        <v>126</v>
      </c>
      <c r="D76" s="5"/>
      <c r="E76" s="5">
        <v>18</v>
      </c>
      <c r="F76" s="5"/>
      <c r="G76" s="5">
        <v>3</v>
      </c>
      <c r="H76" s="5">
        <v>9</v>
      </c>
      <c r="I76" s="5"/>
      <c r="J76" s="5">
        <v>3</v>
      </c>
      <c r="K76" s="5">
        <v>1.2</v>
      </c>
    </row>
    <row r="77" spans="2:11">
      <c r="B77" s="5">
        <v>4</v>
      </c>
      <c r="C77" s="5">
        <v>153</v>
      </c>
      <c r="D77" s="5"/>
      <c r="E77" s="5">
        <v>24</v>
      </c>
      <c r="F77" s="5"/>
      <c r="G77" s="5">
        <v>4</v>
      </c>
      <c r="H77" s="5">
        <v>11</v>
      </c>
      <c r="I77" s="5"/>
      <c r="J77" s="5">
        <v>4</v>
      </c>
      <c r="K77" s="5">
        <v>1.6</v>
      </c>
    </row>
    <row r="78" spans="2:11">
      <c r="B78" s="5">
        <v>5</v>
      </c>
      <c r="C78" s="5">
        <v>180</v>
      </c>
      <c r="D78" s="5"/>
      <c r="E78" s="5"/>
      <c r="F78" s="5"/>
      <c r="G78" s="5">
        <v>5</v>
      </c>
      <c r="H78" s="5">
        <v>15</v>
      </c>
      <c r="I78" s="5"/>
      <c r="J78" s="5">
        <v>5</v>
      </c>
      <c r="K78" s="5">
        <v>2</v>
      </c>
    </row>
    <row r="79" spans="2:11">
      <c r="B79" s="5">
        <v>6</v>
      </c>
      <c r="C79" s="5">
        <v>0</v>
      </c>
      <c r="D79" s="5"/>
      <c r="E79" s="5"/>
      <c r="F79" s="5"/>
      <c r="G79" s="5"/>
      <c r="H79" s="5"/>
      <c r="I79" s="5"/>
      <c r="J79" s="5"/>
      <c r="K79" s="5"/>
    </row>
    <row r="80" spans="2:11"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2:3">
      <c r="B81" s="4"/>
      <c r="C81" s="4"/>
    </row>
    <row r="82" spans="2:3">
      <c r="B82" s="4"/>
      <c r="C82" s="4"/>
    </row>
    <row r="83" spans="2:3">
      <c r="B83" s="4"/>
      <c r="C83" s="4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81"/>
  <sheetViews>
    <sheetView zoomScaleNormal="100" workbookViewId="0"/>
  </sheetViews>
  <sheetFormatPr defaultRowHeight="14.4"/>
  <cols>
    <col min="1" max="1" width="33.6640625" customWidth="1"/>
    <col min="2" max="2" width="13.5546875" bestFit="1" customWidth="1"/>
    <col min="3" max="3" width="10.109375" bestFit="1" customWidth="1"/>
    <col min="4" max="4" width="15.33203125" bestFit="1" customWidth="1"/>
    <col min="5" max="5" width="6.6640625" bestFit="1" customWidth="1"/>
    <col min="7" max="7" width="6.21875" bestFit="1" customWidth="1"/>
    <col min="8" max="8" width="3" bestFit="1" customWidth="1"/>
  </cols>
  <sheetData>
    <row r="1" spans="1:5" ht="25.8">
      <c r="A1" s="18" t="s">
        <v>109</v>
      </c>
      <c r="B1" s="7" t="s">
        <v>61</v>
      </c>
      <c r="C1" s="8" t="s">
        <v>59</v>
      </c>
      <c r="D1" s="9" t="s">
        <v>60</v>
      </c>
      <c r="E1" s="10"/>
    </row>
    <row r="2" spans="1:5" ht="21">
      <c r="A2" s="20" t="s">
        <v>8</v>
      </c>
      <c r="B2" s="7"/>
      <c r="C2" s="7" t="s">
        <v>9</v>
      </c>
      <c r="D2" s="7" t="s">
        <v>10</v>
      </c>
      <c r="E2" s="7" t="s">
        <v>67</v>
      </c>
    </row>
    <row r="3" spans="1:5">
      <c r="A3" s="22" t="s">
        <v>29</v>
      </c>
      <c r="B3" s="7"/>
      <c r="C3" s="8">
        <f>C5+C8+C10+(SUM(C11:C50))</f>
        <v>117</v>
      </c>
      <c r="D3" s="8">
        <f>SUM(D5:D50)</f>
        <v>4</v>
      </c>
      <c r="E3" s="8">
        <f>SUM(E4:E9,E11:E50)</f>
        <v>1</v>
      </c>
    </row>
    <row r="4" spans="1:5" ht="21">
      <c r="A4" s="20" t="s">
        <v>1</v>
      </c>
      <c r="B4" s="7" t="s">
        <v>28</v>
      </c>
      <c r="C4" s="7" t="s">
        <v>9</v>
      </c>
      <c r="D4" s="7" t="s">
        <v>10</v>
      </c>
      <c r="E4" s="7" t="s">
        <v>83</v>
      </c>
    </row>
    <row r="5" spans="1:5" ht="115.2">
      <c r="A5" s="23" t="s">
        <v>105</v>
      </c>
      <c r="B5" s="7">
        <v>1</v>
      </c>
      <c r="C5" s="7">
        <v>18</v>
      </c>
      <c r="D5" s="7">
        <v>4</v>
      </c>
      <c r="E5" s="7">
        <v>1</v>
      </c>
    </row>
    <row r="6" spans="1:5" ht="21">
      <c r="A6" s="20" t="s">
        <v>15</v>
      </c>
      <c r="B6" s="7">
        <v>1</v>
      </c>
      <c r="C6" s="7">
        <f>600-C3</f>
        <v>483</v>
      </c>
      <c r="D6" s="7">
        <v>0</v>
      </c>
      <c r="E6" s="7"/>
    </row>
    <row r="7" spans="1:5" ht="21">
      <c r="A7" s="20" t="s">
        <v>2</v>
      </c>
      <c r="B7" s="7"/>
      <c r="C7" s="7"/>
      <c r="D7" s="7"/>
      <c r="E7" s="7"/>
    </row>
    <row r="8" spans="1:5">
      <c r="A8" s="23" t="s">
        <v>57</v>
      </c>
      <c r="B8" s="11">
        <v>0</v>
      </c>
      <c r="C8" s="7">
        <f>B8*30</f>
        <v>0</v>
      </c>
      <c r="D8" s="7">
        <v>0</v>
      </c>
      <c r="E8" s="7"/>
    </row>
    <row r="9" spans="1:5" ht="21">
      <c r="A9" s="20" t="s">
        <v>3</v>
      </c>
      <c r="B9" s="7"/>
      <c r="C9" s="7"/>
      <c r="D9" s="7"/>
      <c r="E9" s="7" t="s">
        <v>14</v>
      </c>
    </row>
    <row r="10" spans="1:5" ht="28.8">
      <c r="A10" s="23" t="s">
        <v>41</v>
      </c>
      <c r="B10" s="11">
        <v>1</v>
      </c>
      <c r="C10" s="7">
        <f>VLOOKUP(B10,B71:C81,2,FALSE)</f>
        <v>96</v>
      </c>
      <c r="D10" s="7">
        <f>B10*0</f>
        <v>0</v>
      </c>
      <c r="E10" s="7">
        <f>B10*1</f>
        <v>1</v>
      </c>
    </row>
    <row r="11" spans="1:5">
      <c r="A11" s="23" t="s">
        <v>92</v>
      </c>
      <c r="B11" s="11">
        <v>0</v>
      </c>
      <c r="C11" s="7">
        <f>VLOOKUP(B11,B64:C66,2,FALSE)</f>
        <v>0</v>
      </c>
      <c r="D11" s="7">
        <f>VLOOKUP(B11,D64:E66,2,FALSE)</f>
        <v>0</v>
      </c>
      <c r="E11" s="7"/>
    </row>
    <row r="12" spans="1:5" ht="48.6">
      <c r="A12" s="29" t="s">
        <v>106</v>
      </c>
      <c r="B12" s="7"/>
      <c r="C12" s="7"/>
      <c r="D12" s="7"/>
      <c r="E12" s="7"/>
    </row>
    <row r="13" spans="1:5">
      <c r="A13" s="23" t="s">
        <v>90</v>
      </c>
      <c r="B13" s="11">
        <v>0</v>
      </c>
      <c r="C13" s="7">
        <f>B13*3</f>
        <v>0</v>
      </c>
      <c r="D13" s="7">
        <f>B13*1</f>
        <v>0</v>
      </c>
      <c r="E13" s="7"/>
    </row>
    <row r="14" spans="1:5" ht="28.8">
      <c r="A14" s="23" t="s">
        <v>91</v>
      </c>
      <c r="B14" s="11">
        <v>0</v>
      </c>
      <c r="C14" s="7">
        <f>B14*7</f>
        <v>0</v>
      </c>
      <c r="D14" s="7">
        <f>B14*1</f>
        <v>0</v>
      </c>
      <c r="E14" s="7"/>
    </row>
    <row r="15" spans="1:5">
      <c r="A15" s="23" t="s">
        <v>98</v>
      </c>
      <c r="B15" s="11">
        <v>0</v>
      </c>
      <c r="C15" s="7">
        <f>B15*2</f>
        <v>0</v>
      </c>
      <c r="D15" s="7">
        <v>0</v>
      </c>
      <c r="E15" s="7"/>
    </row>
    <row r="16" spans="1:5">
      <c r="A16" s="23" t="s">
        <v>99</v>
      </c>
      <c r="B16" s="11">
        <v>0</v>
      </c>
      <c r="C16" s="7">
        <f>B16*1.5</f>
        <v>0</v>
      </c>
      <c r="D16" s="7">
        <f>B16*1</f>
        <v>0</v>
      </c>
      <c r="E16" s="7"/>
    </row>
    <row r="17" spans="1:5" ht="21">
      <c r="A17" s="20" t="s">
        <v>33</v>
      </c>
      <c r="B17" s="7"/>
      <c r="C17" s="7"/>
      <c r="D17" s="7"/>
      <c r="E17" s="7"/>
    </row>
    <row r="18" spans="1:5">
      <c r="A18" s="23" t="s">
        <v>43</v>
      </c>
      <c r="B18" s="11">
        <v>1</v>
      </c>
      <c r="C18" s="7">
        <f>B18*3</f>
        <v>3</v>
      </c>
      <c r="D18" s="7">
        <v>0</v>
      </c>
      <c r="E18" s="7"/>
    </row>
    <row r="19" spans="1:5" ht="21">
      <c r="A19" s="20" t="s">
        <v>34</v>
      </c>
      <c r="B19" s="7"/>
      <c r="C19" s="7"/>
      <c r="D19" s="7"/>
      <c r="E19" s="7"/>
    </row>
    <row r="20" spans="1:5">
      <c r="A20" s="23" t="s">
        <v>81</v>
      </c>
      <c r="B20" s="11">
        <v>0</v>
      </c>
      <c r="C20" s="7">
        <f>B20*8</f>
        <v>0</v>
      </c>
      <c r="D20" s="7">
        <v>0</v>
      </c>
      <c r="E20" s="7"/>
    </row>
    <row r="21" spans="1:5" ht="28.8">
      <c r="A21" s="23" t="s">
        <v>110</v>
      </c>
      <c r="B21" s="11">
        <v>0</v>
      </c>
      <c r="C21" s="7">
        <f>B21*30</f>
        <v>0</v>
      </c>
      <c r="D21" s="7">
        <v>0</v>
      </c>
      <c r="E21" s="7"/>
    </row>
    <row r="22" spans="1:5">
      <c r="A22" s="23" t="s">
        <v>107</v>
      </c>
      <c r="B22" s="11">
        <v>0</v>
      </c>
      <c r="C22" s="7">
        <f>B22*42</f>
        <v>0</v>
      </c>
      <c r="D22" s="7">
        <f>B22*6</f>
        <v>0</v>
      </c>
      <c r="E22" s="7"/>
    </row>
    <row r="23" spans="1:5">
      <c r="A23" s="23" t="s">
        <v>68</v>
      </c>
      <c r="B23" s="11">
        <v>0</v>
      </c>
      <c r="C23" s="7">
        <f>B23*25</f>
        <v>0</v>
      </c>
      <c r="D23" s="7">
        <f>B23*6</f>
        <v>0</v>
      </c>
      <c r="E23" s="7"/>
    </row>
    <row r="24" spans="1:5">
      <c r="A24" s="23" t="s">
        <v>94</v>
      </c>
      <c r="B24" s="11">
        <v>0</v>
      </c>
      <c r="C24" s="7">
        <f>B24*12</f>
        <v>0</v>
      </c>
      <c r="D24" s="7">
        <f>B24*1</f>
        <v>0</v>
      </c>
      <c r="E24" s="7"/>
    </row>
    <row r="25" spans="1:5" ht="28.8">
      <c r="A25" s="23" t="s">
        <v>111</v>
      </c>
      <c r="B25" s="11">
        <v>0</v>
      </c>
      <c r="C25" s="7">
        <f>B25*15</f>
        <v>0</v>
      </c>
      <c r="D25" s="7">
        <f>B25*1</f>
        <v>0</v>
      </c>
      <c r="E25" s="7"/>
    </row>
    <row r="26" spans="1:5">
      <c r="A26" s="23" t="s">
        <v>38</v>
      </c>
      <c r="B26" s="11">
        <v>0</v>
      </c>
      <c r="C26" s="7">
        <f>B26*0.5</f>
        <v>0</v>
      </c>
      <c r="D26" s="7">
        <v>0</v>
      </c>
      <c r="E26" s="7"/>
    </row>
    <row r="27" spans="1:5" ht="21">
      <c r="A27" s="20" t="s">
        <v>5</v>
      </c>
      <c r="B27" s="7"/>
      <c r="C27" s="7"/>
      <c r="D27" s="7"/>
      <c r="E27" s="7"/>
    </row>
    <row r="28" spans="1:5" ht="72">
      <c r="A28" s="23" t="s">
        <v>79</v>
      </c>
      <c r="B28" s="11">
        <v>0</v>
      </c>
      <c r="C28" s="7">
        <v>0</v>
      </c>
      <c r="D28" s="7">
        <v>0</v>
      </c>
      <c r="E28" s="7"/>
    </row>
    <row r="29" spans="1:5">
      <c r="A29" s="23" t="s">
        <v>100</v>
      </c>
      <c r="B29" s="11">
        <v>0</v>
      </c>
      <c r="C29" s="7">
        <f>B29*1</f>
        <v>0</v>
      </c>
      <c r="D29" s="7">
        <f>B29*0</f>
        <v>0</v>
      </c>
      <c r="E29" s="7"/>
    </row>
    <row r="30" spans="1:5" ht="21">
      <c r="A30" s="20" t="s">
        <v>85</v>
      </c>
      <c r="B30" s="7"/>
      <c r="C30" s="7"/>
      <c r="D30" s="7"/>
      <c r="E30" s="7" t="s">
        <v>83</v>
      </c>
    </row>
    <row r="31" spans="1:5">
      <c r="A31" s="22" t="s">
        <v>83</v>
      </c>
      <c r="B31" s="11">
        <v>0</v>
      </c>
      <c r="C31" s="7">
        <f>B31*2</f>
        <v>0</v>
      </c>
      <c r="D31" s="7">
        <v>0</v>
      </c>
      <c r="E31" s="7">
        <f>B31</f>
        <v>0</v>
      </c>
    </row>
    <row r="32" spans="1:5">
      <c r="A32" s="23" t="s">
        <v>86</v>
      </c>
      <c r="B32" s="11">
        <v>0</v>
      </c>
      <c r="C32" s="7">
        <f>B32*20</f>
        <v>0</v>
      </c>
      <c r="D32" s="7">
        <f>B32*10</f>
        <v>0</v>
      </c>
      <c r="E32" s="7">
        <v>0</v>
      </c>
    </row>
    <row r="33" spans="1:5">
      <c r="A33" s="23" t="s">
        <v>95</v>
      </c>
      <c r="B33" s="11">
        <v>0</v>
      </c>
      <c r="C33" s="7">
        <f>B33*90</f>
        <v>0</v>
      </c>
      <c r="D33" s="7">
        <f>B33*40</f>
        <v>0</v>
      </c>
      <c r="E33" s="7">
        <f>B33*3</f>
        <v>0</v>
      </c>
    </row>
    <row r="34" spans="1:5">
      <c r="A34" s="23" t="s">
        <v>108</v>
      </c>
      <c r="B34" s="11">
        <v>0</v>
      </c>
      <c r="C34" s="7">
        <f>B34*140</f>
        <v>0</v>
      </c>
      <c r="D34" s="7">
        <f>B34*120</f>
        <v>0</v>
      </c>
      <c r="E34" s="7">
        <f>B34*9</f>
        <v>0</v>
      </c>
    </row>
    <row r="35" spans="1:5" ht="21">
      <c r="A35" s="20" t="s">
        <v>7</v>
      </c>
      <c r="B35" s="17"/>
      <c r="C35" s="17"/>
      <c r="D35" s="17"/>
      <c r="E35" s="21"/>
    </row>
    <row r="36" spans="1:5">
      <c r="A36" s="22" t="s">
        <v>24</v>
      </c>
      <c r="B36" s="17">
        <f>600*10</f>
        <v>6000</v>
      </c>
      <c r="C36" s="17"/>
      <c r="D36" s="17"/>
      <c r="E36" s="21"/>
    </row>
    <row r="37" spans="1:5">
      <c r="A37" s="22" t="s">
        <v>25</v>
      </c>
      <c r="B37" s="17">
        <f>B36*0.75</f>
        <v>4500</v>
      </c>
      <c r="C37" s="17"/>
      <c r="D37" s="17"/>
      <c r="E37" s="21"/>
    </row>
    <row r="38" spans="1:5">
      <c r="A38" s="22" t="s">
        <v>50</v>
      </c>
      <c r="B38" s="17">
        <f>B36*0.5</f>
        <v>3000</v>
      </c>
      <c r="C38" s="17"/>
      <c r="D38" s="17"/>
      <c r="E38" s="21"/>
    </row>
    <row r="39" spans="1:5">
      <c r="A39" s="22" t="s">
        <v>51</v>
      </c>
      <c r="B39" s="17">
        <f>B36*0.25</f>
        <v>1500</v>
      </c>
      <c r="C39" s="17"/>
      <c r="D39" s="17"/>
      <c r="E39" s="21"/>
    </row>
    <row r="40" spans="1:5" ht="21">
      <c r="A40" s="20" t="s">
        <v>6</v>
      </c>
      <c r="B40" s="17"/>
      <c r="C40" s="17"/>
      <c r="D40" s="17"/>
      <c r="E40" s="21"/>
    </row>
    <row r="41" spans="1:5">
      <c r="A41" s="22"/>
      <c r="B41" s="17"/>
      <c r="C41" s="17"/>
      <c r="D41" s="17"/>
      <c r="E41" s="21"/>
    </row>
    <row r="42" spans="1:5">
      <c r="A42" s="22"/>
      <c r="B42" s="17"/>
      <c r="C42" s="17"/>
      <c r="D42" s="17"/>
      <c r="E42" s="21"/>
    </row>
    <row r="43" spans="1:5">
      <c r="A43" s="24"/>
      <c r="B43" s="25"/>
      <c r="C43" s="25"/>
      <c r="D43" s="25"/>
      <c r="E43" s="26"/>
    </row>
    <row r="62" spans="2:11">
      <c r="B62" s="5"/>
      <c r="C62" s="5"/>
      <c r="D62" s="5"/>
      <c r="E62" s="5"/>
      <c r="F62" s="5"/>
      <c r="G62" s="5"/>
      <c r="H62" s="5"/>
      <c r="I62" s="5"/>
      <c r="J62" s="5"/>
      <c r="K62" s="5"/>
    </row>
    <row r="63" spans="2:11">
      <c r="B63" s="5" t="s">
        <v>93</v>
      </c>
      <c r="C63" s="5"/>
      <c r="D63" s="5" t="s">
        <v>97</v>
      </c>
      <c r="E63" s="5"/>
      <c r="F63" s="5"/>
      <c r="G63" s="5"/>
      <c r="H63" s="5"/>
      <c r="I63" s="5"/>
      <c r="J63" s="5"/>
      <c r="K63" s="5"/>
    </row>
    <row r="64" spans="2:11">
      <c r="B64" s="5">
        <v>0</v>
      </c>
      <c r="C64" s="5">
        <v>0</v>
      </c>
      <c r="D64" s="5">
        <v>0</v>
      </c>
      <c r="E64" s="5">
        <v>0</v>
      </c>
      <c r="F64" s="5"/>
      <c r="G64" s="5"/>
      <c r="H64" s="5"/>
      <c r="I64" s="5"/>
      <c r="J64" s="5"/>
      <c r="K64" s="5"/>
    </row>
    <row r="65" spans="2:11">
      <c r="B65" s="5">
        <v>1</v>
      </c>
      <c r="C65" s="5">
        <v>60</v>
      </c>
      <c r="D65" s="5">
        <v>1</v>
      </c>
      <c r="E65" s="5">
        <v>2</v>
      </c>
      <c r="F65" s="5"/>
      <c r="G65" s="5"/>
      <c r="H65" s="5"/>
      <c r="I65" s="5"/>
      <c r="J65" s="5"/>
      <c r="K65" s="5"/>
    </row>
    <row r="66" spans="2:11">
      <c r="B66" s="5">
        <v>2</v>
      </c>
      <c r="C66" s="5">
        <v>120</v>
      </c>
      <c r="D66" s="5">
        <v>2</v>
      </c>
      <c r="E66" s="5">
        <v>2</v>
      </c>
      <c r="F66" s="5"/>
      <c r="G66" s="5"/>
      <c r="H66" s="5"/>
      <c r="I66" s="5"/>
      <c r="J66" s="5"/>
      <c r="K66" s="5"/>
    </row>
    <row r="67" spans="2:11">
      <c r="B67" s="5"/>
      <c r="C67" s="5"/>
      <c r="D67" s="5"/>
      <c r="E67" s="5"/>
      <c r="F67" s="5"/>
      <c r="G67" s="5"/>
      <c r="H67" s="5"/>
      <c r="I67" s="5"/>
      <c r="J67" s="5"/>
      <c r="K67" s="5"/>
    </row>
    <row r="68" spans="2:11">
      <c r="B68" s="5"/>
      <c r="C68" s="5"/>
      <c r="D68" s="5"/>
      <c r="E68" s="5"/>
      <c r="F68" s="5"/>
      <c r="G68" s="5"/>
      <c r="H68" s="5"/>
      <c r="I68" s="5"/>
      <c r="J68" s="5"/>
      <c r="K68" s="5"/>
    </row>
    <row r="69" spans="2:11"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2:11">
      <c r="B70" s="5" t="s">
        <v>62</v>
      </c>
      <c r="C70" s="5"/>
      <c r="D70" s="5"/>
      <c r="E70" s="5"/>
      <c r="F70" s="5"/>
      <c r="G70" s="5"/>
      <c r="H70" s="5"/>
      <c r="I70" s="5"/>
      <c r="J70" s="5"/>
      <c r="K70" s="5"/>
    </row>
    <row r="71" spans="2:11">
      <c r="B71" s="5" t="s">
        <v>12</v>
      </c>
      <c r="C71" s="5" t="s">
        <v>42</v>
      </c>
      <c r="D71" s="5"/>
      <c r="E71" s="5"/>
      <c r="F71" s="5"/>
      <c r="G71" s="5" t="s">
        <v>12</v>
      </c>
      <c r="H71" s="5"/>
      <c r="I71" s="5"/>
      <c r="J71" s="5" t="s">
        <v>12</v>
      </c>
      <c r="K71" s="5"/>
    </row>
    <row r="72" spans="2:11">
      <c r="B72" s="5">
        <v>1</v>
      </c>
      <c r="C72" s="5">
        <v>96</v>
      </c>
      <c r="D72" s="5"/>
      <c r="E72" s="5">
        <v>0</v>
      </c>
      <c r="F72" s="5"/>
      <c r="G72" s="5">
        <v>1</v>
      </c>
      <c r="H72" s="5">
        <v>5</v>
      </c>
      <c r="I72" s="5"/>
      <c r="J72" s="5">
        <v>1</v>
      </c>
      <c r="K72" s="5">
        <v>0.4</v>
      </c>
    </row>
    <row r="73" spans="2:11">
      <c r="B73" s="5">
        <v>2</v>
      </c>
      <c r="C73" s="5">
        <v>132</v>
      </c>
      <c r="D73" s="5"/>
      <c r="E73" s="5">
        <v>12</v>
      </c>
      <c r="F73" s="5"/>
      <c r="G73" s="5">
        <v>2</v>
      </c>
      <c r="H73" s="5">
        <v>7</v>
      </c>
      <c r="I73" s="5"/>
      <c r="J73" s="5">
        <v>2</v>
      </c>
      <c r="K73" s="5">
        <v>0.8</v>
      </c>
    </row>
    <row r="74" spans="2:11">
      <c r="B74" s="5">
        <v>3</v>
      </c>
      <c r="C74" s="5">
        <v>168</v>
      </c>
      <c r="D74" s="5"/>
      <c r="E74" s="5">
        <v>18</v>
      </c>
      <c r="F74" s="5"/>
      <c r="G74" s="5">
        <v>3</v>
      </c>
      <c r="H74" s="5">
        <v>9</v>
      </c>
      <c r="I74" s="5"/>
      <c r="J74" s="5">
        <v>3</v>
      </c>
      <c r="K74" s="5">
        <v>1.2</v>
      </c>
    </row>
    <row r="75" spans="2:11">
      <c r="B75" s="5">
        <v>4</v>
      </c>
      <c r="C75" s="5">
        <v>204</v>
      </c>
      <c r="D75" s="5"/>
      <c r="E75" s="5">
        <v>24</v>
      </c>
      <c r="F75" s="5"/>
      <c r="G75" s="5">
        <v>4</v>
      </c>
      <c r="H75" s="5">
        <v>11</v>
      </c>
      <c r="I75" s="5"/>
      <c r="J75" s="5">
        <v>4</v>
      </c>
      <c r="K75" s="5">
        <v>1.6</v>
      </c>
    </row>
    <row r="76" spans="2:11">
      <c r="B76" s="5">
        <v>5</v>
      </c>
      <c r="C76" s="5">
        <v>240</v>
      </c>
      <c r="D76" s="5"/>
      <c r="E76" s="5"/>
      <c r="F76" s="5"/>
      <c r="G76" s="5">
        <v>5</v>
      </c>
      <c r="H76" s="5">
        <v>15</v>
      </c>
      <c r="I76" s="5"/>
      <c r="J76" s="5">
        <v>5</v>
      </c>
      <c r="K76" s="5">
        <v>2</v>
      </c>
    </row>
    <row r="77" spans="2:11">
      <c r="B77" s="5">
        <v>6</v>
      </c>
      <c r="C77" s="5">
        <v>0</v>
      </c>
      <c r="D77" s="5"/>
      <c r="E77" s="5"/>
      <c r="F77" s="5"/>
      <c r="G77" s="5"/>
      <c r="H77" s="5"/>
      <c r="I77" s="5"/>
      <c r="J77" s="5"/>
      <c r="K77" s="5"/>
    </row>
    <row r="78" spans="2:11"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2:11"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2:11">
      <c r="B80" s="4"/>
      <c r="C80" s="4"/>
    </row>
    <row r="81" spans="2:3">
      <c r="B81" s="4"/>
      <c r="C81" s="4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M85"/>
  <sheetViews>
    <sheetView zoomScaleNormal="100" workbookViewId="0"/>
  </sheetViews>
  <sheetFormatPr defaultRowHeight="14.4"/>
  <cols>
    <col min="1" max="1" width="35" bestFit="1" customWidth="1"/>
    <col min="2" max="2" width="15.6640625" bestFit="1" customWidth="1"/>
    <col min="3" max="3" width="11.77734375" bestFit="1" customWidth="1"/>
    <col min="4" max="4" width="17.33203125" bestFit="1" customWidth="1"/>
    <col min="5" max="5" width="8.77734375" bestFit="1" customWidth="1"/>
    <col min="7" max="7" width="6.21875" bestFit="1" customWidth="1"/>
    <col min="8" max="8" width="3" bestFit="1" customWidth="1"/>
  </cols>
  <sheetData>
    <row r="1" spans="1:5" ht="25.8">
      <c r="A1" s="18" t="s">
        <v>117</v>
      </c>
      <c r="B1" s="7" t="s">
        <v>61</v>
      </c>
      <c r="C1" s="8" t="s">
        <v>59</v>
      </c>
      <c r="D1" s="9" t="s">
        <v>60</v>
      </c>
      <c r="E1" s="10"/>
    </row>
    <row r="2" spans="1:5" ht="21">
      <c r="A2" s="20" t="s">
        <v>8</v>
      </c>
      <c r="B2" s="7"/>
      <c r="C2" s="7" t="s">
        <v>9</v>
      </c>
      <c r="D2" s="7" t="s">
        <v>10</v>
      </c>
      <c r="E2" s="7" t="s">
        <v>67</v>
      </c>
    </row>
    <row r="3" spans="1:5">
      <c r="A3" s="22" t="s">
        <v>29</v>
      </c>
      <c r="B3" s="7"/>
      <c r="C3" s="8">
        <f>C5+C8+C10+(SUM(C11:C50))</f>
        <v>178.75</v>
      </c>
      <c r="D3" s="8">
        <f>SUM(D5:D50)</f>
        <v>3</v>
      </c>
      <c r="E3" s="8">
        <f>SUM(E4:E9,E11:E50)</f>
        <v>2</v>
      </c>
    </row>
    <row r="4" spans="1:5" ht="21">
      <c r="A4" s="20" t="s">
        <v>1</v>
      </c>
      <c r="B4" s="7" t="s">
        <v>28</v>
      </c>
      <c r="C4" s="7" t="s">
        <v>9</v>
      </c>
      <c r="D4" s="7" t="s">
        <v>10</v>
      </c>
      <c r="E4" s="7" t="s">
        <v>83</v>
      </c>
    </row>
    <row r="5" spans="1:5" ht="72">
      <c r="A5" s="23" t="s">
        <v>114</v>
      </c>
      <c r="B5" s="7">
        <v>1</v>
      </c>
      <c r="C5" s="7">
        <v>25</v>
      </c>
      <c r="D5" s="7">
        <v>3</v>
      </c>
      <c r="E5" s="7">
        <v>2</v>
      </c>
    </row>
    <row r="6" spans="1:5" ht="21">
      <c r="A6" s="20" t="s">
        <v>15</v>
      </c>
      <c r="B6" s="7">
        <v>1</v>
      </c>
      <c r="C6" s="7">
        <f>750-C3</f>
        <v>571.25</v>
      </c>
      <c r="D6" s="7">
        <v>0</v>
      </c>
      <c r="E6" s="7"/>
    </row>
    <row r="7" spans="1:5" ht="21">
      <c r="A7" s="20" t="s">
        <v>2</v>
      </c>
      <c r="B7" s="7"/>
      <c r="C7" s="7"/>
      <c r="D7" s="7"/>
      <c r="E7" s="7"/>
    </row>
    <row r="8" spans="1:5">
      <c r="A8" s="23" t="s">
        <v>57</v>
      </c>
      <c r="B8" s="11">
        <v>0</v>
      </c>
      <c r="C8" s="7">
        <f>B8*37.5</f>
        <v>0</v>
      </c>
      <c r="D8" s="7">
        <v>0</v>
      </c>
      <c r="E8" s="7"/>
    </row>
    <row r="9" spans="1:5" ht="21">
      <c r="A9" s="20" t="s">
        <v>3</v>
      </c>
      <c r="B9" s="7"/>
      <c r="C9" s="7"/>
      <c r="D9" s="7"/>
      <c r="E9" s="7" t="s">
        <v>14</v>
      </c>
    </row>
    <row r="10" spans="1:5" ht="28.8">
      <c r="A10" s="23" t="s">
        <v>112</v>
      </c>
      <c r="B10" s="11">
        <v>1</v>
      </c>
      <c r="C10" s="7">
        <f>VLOOKUP(B10,B75:C85,2,FALSE)</f>
        <v>150</v>
      </c>
      <c r="D10" s="7">
        <f>B10*0</f>
        <v>0</v>
      </c>
      <c r="E10" s="7">
        <f>B10*1</f>
        <v>1</v>
      </c>
    </row>
    <row r="11" spans="1:5">
      <c r="A11" s="23" t="s">
        <v>92</v>
      </c>
      <c r="B11" s="11">
        <v>0</v>
      </c>
      <c r="C11" s="7">
        <f>VLOOKUP(B11,B68:C70,2,FALSE)</f>
        <v>0</v>
      </c>
      <c r="D11" s="7">
        <f>VLOOKUP(B11,D68:E70,2,FALSE)</f>
        <v>0</v>
      </c>
      <c r="E11" s="7"/>
    </row>
    <row r="12" spans="1:5" ht="34.799999999999997">
      <c r="A12" s="29" t="s">
        <v>106</v>
      </c>
      <c r="B12" s="7"/>
      <c r="C12" s="7"/>
      <c r="D12" s="7"/>
      <c r="E12" s="7"/>
    </row>
    <row r="13" spans="1:5">
      <c r="A13" s="23" t="s">
        <v>90</v>
      </c>
      <c r="B13" s="11">
        <v>0</v>
      </c>
      <c r="C13" s="7">
        <f>B13*3</f>
        <v>0</v>
      </c>
      <c r="D13" s="7">
        <f>B13*1</f>
        <v>0</v>
      </c>
      <c r="E13" s="7"/>
    </row>
    <row r="14" spans="1:5" ht="28.8">
      <c r="A14" s="23" t="s">
        <v>91</v>
      </c>
      <c r="B14" s="11">
        <v>0</v>
      </c>
      <c r="C14" s="7">
        <f>B14*7</f>
        <v>0</v>
      </c>
      <c r="D14" s="7">
        <f>B14*1</f>
        <v>0</v>
      </c>
      <c r="E14" s="7"/>
    </row>
    <row r="15" spans="1:5">
      <c r="A15" s="23" t="s">
        <v>98</v>
      </c>
      <c r="B15" s="11">
        <v>0</v>
      </c>
      <c r="C15" s="7">
        <f>B15*2</f>
        <v>0</v>
      </c>
      <c r="D15" s="7">
        <v>0</v>
      </c>
      <c r="E15" s="7"/>
    </row>
    <row r="16" spans="1:5">
      <c r="A16" s="23" t="s">
        <v>99</v>
      </c>
      <c r="B16" s="11">
        <v>0</v>
      </c>
      <c r="C16" s="7">
        <f>B16*1.5</f>
        <v>0</v>
      </c>
      <c r="D16" s="7">
        <f>B16*1</f>
        <v>0</v>
      </c>
      <c r="E16" s="7"/>
    </row>
    <row r="17" spans="1:5" ht="21">
      <c r="A17" s="20" t="s">
        <v>33</v>
      </c>
      <c r="B17" s="7"/>
      <c r="C17" s="7"/>
      <c r="D17" s="7"/>
      <c r="E17" s="7"/>
    </row>
    <row r="18" spans="1:5">
      <c r="A18" s="23" t="s">
        <v>43</v>
      </c>
      <c r="B18" s="11">
        <v>1</v>
      </c>
      <c r="C18" s="7">
        <f>B18*3.75</f>
        <v>3.75</v>
      </c>
      <c r="D18" s="7">
        <v>0</v>
      </c>
      <c r="E18" s="7"/>
    </row>
    <row r="19" spans="1:5" ht="21">
      <c r="A19" s="20" t="s">
        <v>34</v>
      </c>
      <c r="B19" s="7"/>
      <c r="C19" s="7"/>
      <c r="D19" s="7"/>
      <c r="E19" s="7"/>
    </row>
    <row r="20" spans="1:5">
      <c r="A20" s="23" t="s">
        <v>113</v>
      </c>
      <c r="B20" s="11">
        <v>0</v>
      </c>
      <c r="C20" s="7">
        <f>B20*48</f>
        <v>0</v>
      </c>
      <c r="D20" s="7">
        <v>0</v>
      </c>
      <c r="E20" s="7"/>
    </row>
    <row r="21" spans="1:5" ht="28.8">
      <c r="A21" s="23" t="s">
        <v>110</v>
      </c>
      <c r="B21" s="11">
        <v>0</v>
      </c>
      <c r="C21" s="7">
        <f>B21*30</f>
        <v>0</v>
      </c>
      <c r="D21" s="7">
        <v>0</v>
      </c>
      <c r="E21" s="7"/>
    </row>
    <row r="22" spans="1:5">
      <c r="A22" s="23" t="s">
        <v>107</v>
      </c>
      <c r="B22" s="11">
        <v>0</v>
      </c>
      <c r="C22" s="7">
        <f>B22*42</f>
        <v>0</v>
      </c>
      <c r="D22" s="7">
        <f>B22*6</f>
        <v>0</v>
      </c>
      <c r="E22" s="7"/>
    </row>
    <row r="23" spans="1:5">
      <c r="A23" s="23" t="s">
        <v>68</v>
      </c>
      <c r="B23" s="11">
        <v>0</v>
      </c>
      <c r="C23" s="7">
        <f>B23*25</f>
        <v>0</v>
      </c>
      <c r="D23" s="7">
        <f>B23*6</f>
        <v>0</v>
      </c>
      <c r="E23" s="7"/>
    </row>
    <row r="24" spans="1:5">
      <c r="A24" s="23" t="s">
        <v>94</v>
      </c>
      <c r="B24" s="11">
        <v>0</v>
      </c>
      <c r="C24" s="7">
        <f>B24*12</f>
        <v>0</v>
      </c>
      <c r="D24" s="7">
        <f>B24*1</f>
        <v>0</v>
      </c>
      <c r="E24" s="7"/>
    </row>
    <row r="25" spans="1:5">
      <c r="A25" s="23" t="s">
        <v>111</v>
      </c>
      <c r="B25" s="11">
        <v>0</v>
      </c>
      <c r="C25" s="7">
        <f>B25*15</f>
        <v>0</v>
      </c>
      <c r="D25" s="7">
        <f>B25*1</f>
        <v>0</v>
      </c>
      <c r="E25" s="7"/>
    </row>
    <row r="26" spans="1:5">
      <c r="A26" s="23" t="s">
        <v>38</v>
      </c>
      <c r="B26" s="11">
        <v>0</v>
      </c>
      <c r="C26" s="7">
        <f>B26*0.5</f>
        <v>0</v>
      </c>
      <c r="D26" s="7">
        <v>0</v>
      </c>
      <c r="E26" s="7"/>
    </row>
    <row r="27" spans="1:5" ht="21">
      <c r="A27" s="20" t="s">
        <v>5</v>
      </c>
      <c r="B27" s="7"/>
      <c r="C27" s="7"/>
      <c r="D27" s="7"/>
      <c r="E27" s="7"/>
    </row>
    <row r="28" spans="1:5" ht="72">
      <c r="A28" s="23" t="s">
        <v>79</v>
      </c>
      <c r="B28" s="11">
        <v>0</v>
      </c>
      <c r="C28" s="7">
        <v>0</v>
      </c>
      <c r="D28" s="7">
        <v>0</v>
      </c>
      <c r="E28" s="7"/>
    </row>
    <row r="29" spans="1:5">
      <c r="A29" s="23" t="s">
        <v>100</v>
      </c>
      <c r="B29" s="11">
        <v>0</v>
      </c>
      <c r="C29" s="7">
        <f>B29*1</f>
        <v>0</v>
      </c>
      <c r="D29" s="7">
        <f>B29*0</f>
        <v>0</v>
      </c>
      <c r="E29" s="7"/>
    </row>
    <row r="30" spans="1:5">
      <c r="A30" s="23" t="s">
        <v>54</v>
      </c>
      <c r="B30" s="11">
        <v>0</v>
      </c>
      <c r="C30" s="7">
        <f>B30*20</f>
        <v>0</v>
      </c>
      <c r="D30" s="7">
        <v>0</v>
      </c>
      <c r="E30" s="7"/>
    </row>
    <row r="31" spans="1:5">
      <c r="A31" s="23" t="s">
        <v>39</v>
      </c>
      <c r="B31" s="11">
        <v>0</v>
      </c>
      <c r="C31" s="7">
        <f>B31*10</f>
        <v>0</v>
      </c>
      <c r="D31" s="7">
        <f>B31*1</f>
        <v>0</v>
      </c>
      <c r="E31" s="7"/>
    </row>
    <row r="32" spans="1:5">
      <c r="A32" s="23" t="s">
        <v>115</v>
      </c>
      <c r="B32" s="11">
        <v>0</v>
      </c>
      <c r="C32" s="7">
        <f>B32*10</f>
        <v>0</v>
      </c>
      <c r="D32" s="7">
        <f>B32*2</f>
        <v>0</v>
      </c>
      <c r="E32" s="7"/>
    </row>
    <row r="33" spans="1:5" ht="14.4" customHeight="1">
      <c r="A33" s="23" t="s">
        <v>116</v>
      </c>
      <c r="B33" s="12">
        <v>0</v>
      </c>
      <c r="C33" s="12">
        <v>0</v>
      </c>
      <c r="D33" s="12">
        <v>0</v>
      </c>
      <c r="E33" s="12">
        <v>0</v>
      </c>
    </row>
    <row r="34" spans="1:5" ht="21">
      <c r="A34" s="20" t="s">
        <v>85</v>
      </c>
      <c r="B34" s="7"/>
      <c r="C34" s="7"/>
      <c r="D34" s="7"/>
      <c r="E34" s="7" t="s">
        <v>83</v>
      </c>
    </row>
    <row r="35" spans="1:5">
      <c r="A35" s="22" t="s">
        <v>83</v>
      </c>
      <c r="B35" s="11">
        <v>0</v>
      </c>
      <c r="C35" s="7">
        <f>B35*2</f>
        <v>0</v>
      </c>
      <c r="D35" s="7">
        <v>0</v>
      </c>
      <c r="E35" s="7">
        <f>B35</f>
        <v>0</v>
      </c>
    </row>
    <row r="36" spans="1:5">
      <c r="A36" s="23" t="s">
        <v>86</v>
      </c>
      <c r="B36" s="11">
        <v>0</v>
      </c>
      <c r="C36" s="7">
        <f>B36*20</f>
        <v>0</v>
      </c>
      <c r="D36" s="7">
        <f>B36*10</f>
        <v>0</v>
      </c>
      <c r="E36" s="7">
        <v>0</v>
      </c>
    </row>
    <row r="37" spans="1:5">
      <c r="A37" s="23" t="s">
        <v>95</v>
      </c>
      <c r="B37" s="11">
        <v>0</v>
      </c>
      <c r="C37" s="7">
        <f>B37*90</f>
        <v>0</v>
      </c>
      <c r="D37" s="7">
        <f>B37*40</f>
        <v>0</v>
      </c>
      <c r="E37" s="7">
        <f>B37*3</f>
        <v>0</v>
      </c>
    </row>
    <row r="38" spans="1:5">
      <c r="A38" s="23" t="s">
        <v>108</v>
      </c>
      <c r="B38" s="11">
        <v>0</v>
      </c>
      <c r="C38" s="7">
        <f>B38*140</f>
        <v>0</v>
      </c>
      <c r="D38" s="7">
        <f>B38*120</f>
        <v>0</v>
      </c>
      <c r="E38" s="7">
        <f>B38*9</f>
        <v>0</v>
      </c>
    </row>
    <row r="39" spans="1:5" ht="21">
      <c r="A39" s="20" t="s">
        <v>7</v>
      </c>
      <c r="B39" s="17"/>
      <c r="C39" s="17"/>
      <c r="D39" s="17"/>
      <c r="E39" s="21"/>
    </row>
    <row r="40" spans="1:5">
      <c r="A40" s="22" t="s">
        <v>24</v>
      </c>
      <c r="B40" s="17">
        <f>750*10</f>
        <v>7500</v>
      </c>
      <c r="C40" s="17"/>
      <c r="D40" s="17"/>
      <c r="E40" s="21"/>
    </row>
    <row r="41" spans="1:5">
      <c r="A41" s="22" t="s">
        <v>25</v>
      </c>
      <c r="B41" s="17">
        <f>B40*0.75</f>
        <v>5625</v>
      </c>
      <c r="C41" s="17"/>
      <c r="D41" s="17"/>
      <c r="E41" s="21"/>
    </row>
    <row r="42" spans="1:5">
      <c r="A42" s="22" t="s">
        <v>50</v>
      </c>
      <c r="B42" s="17">
        <f>B40*0.5</f>
        <v>3750</v>
      </c>
      <c r="C42" s="17"/>
      <c r="D42" s="17"/>
      <c r="E42" s="21"/>
    </row>
    <row r="43" spans="1:5">
      <c r="A43" s="22" t="s">
        <v>51</v>
      </c>
      <c r="B43" s="17">
        <f>B40*0.25</f>
        <v>1875</v>
      </c>
      <c r="C43" s="17"/>
      <c r="D43" s="17"/>
      <c r="E43" s="21"/>
    </row>
    <row r="44" spans="1:5" ht="21">
      <c r="A44" s="20" t="s">
        <v>6</v>
      </c>
      <c r="B44" s="17"/>
      <c r="C44" s="17"/>
      <c r="D44" s="17"/>
      <c r="E44" s="21"/>
    </row>
    <row r="45" spans="1:5">
      <c r="A45" s="22"/>
      <c r="B45" s="17"/>
      <c r="C45" s="17"/>
      <c r="D45" s="17"/>
      <c r="E45" s="21"/>
    </row>
    <row r="46" spans="1:5">
      <c r="A46" s="22"/>
      <c r="B46" s="17"/>
      <c r="C46" s="17"/>
      <c r="D46" s="17"/>
      <c r="E46" s="21"/>
    </row>
    <row r="47" spans="1:5">
      <c r="A47" s="24"/>
      <c r="B47" s="25"/>
      <c r="C47" s="25"/>
      <c r="D47" s="25"/>
      <c r="E47" s="26"/>
    </row>
    <row r="66" spans="2:13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2:13">
      <c r="B67" s="5" t="s">
        <v>93</v>
      </c>
      <c r="C67" s="5"/>
      <c r="D67" s="5" t="s">
        <v>97</v>
      </c>
      <c r="E67" s="5"/>
      <c r="F67" s="5"/>
      <c r="G67" s="5"/>
      <c r="H67" s="5"/>
      <c r="I67" s="5"/>
      <c r="J67" s="5"/>
      <c r="K67" s="5"/>
      <c r="L67" s="5"/>
      <c r="M67" s="5"/>
    </row>
    <row r="68" spans="2:13">
      <c r="B68" s="5">
        <v>0</v>
      </c>
      <c r="C68" s="5">
        <v>0</v>
      </c>
      <c r="D68" s="5">
        <v>0</v>
      </c>
      <c r="E68" s="5">
        <v>0</v>
      </c>
      <c r="F68" s="5"/>
      <c r="G68" s="5"/>
      <c r="H68" s="5"/>
      <c r="I68" s="5"/>
      <c r="J68" s="5"/>
      <c r="K68" s="5"/>
      <c r="L68" s="5"/>
      <c r="M68" s="5"/>
    </row>
    <row r="69" spans="2:13">
      <c r="B69" s="5">
        <v>1</v>
      </c>
      <c r="C69" s="5">
        <v>75</v>
      </c>
      <c r="D69" s="5">
        <v>1</v>
      </c>
      <c r="E69" s="5">
        <v>2</v>
      </c>
      <c r="F69" s="5"/>
      <c r="G69" s="5"/>
      <c r="H69" s="5"/>
      <c r="I69" s="5"/>
      <c r="J69" s="5"/>
      <c r="K69" s="5"/>
      <c r="L69" s="5"/>
      <c r="M69" s="5"/>
    </row>
    <row r="70" spans="2:13">
      <c r="B70" s="5">
        <v>2</v>
      </c>
      <c r="C70" s="5">
        <v>0</v>
      </c>
      <c r="D70" s="5">
        <v>2</v>
      </c>
      <c r="E70" s="5">
        <v>0</v>
      </c>
      <c r="F70" s="5"/>
      <c r="G70" s="5"/>
      <c r="H70" s="5"/>
      <c r="I70" s="5"/>
      <c r="J70" s="5"/>
      <c r="K70" s="5"/>
      <c r="L70" s="5"/>
      <c r="M70" s="5"/>
    </row>
    <row r="71" spans="2:13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2:13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2:13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2:13">
      <c r="B74" s="5" t="s">
        <v>62</v>
      </c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2:13">
      <c r="B75" s="5" t="s">
        <v>12</v>
      </c>
      <c r="C75" s="5" t="s">
        <v>42</v>
      </c>
      <c r="D75" s="5"/>
      <c r="E75" s="5"/>
      <c r="F75" s="5"/>
      <c r="G75" s="5" t="s">
        <v>12</v>
      </c>
      <c r="H75" s="5"/>
      <c r="I75" s="5"/>
      <c r="J75" s="5" t="s">
        <v>12</v>
      </c>
      <c r="K75" s="5"/>
      <c r="L75" s="5"/>
      <c r="M75" s="5"/>
    </row>
    <row r="76" spans="2:13">
      <c r="B76" s="5">
        <v>1</v>
      </c>
      <c r="C76" s="5">
        <v>150</v>
      </c>
      <c r="D76" s="5"/>
      <c r="E76" s="5">
        <v>0</v>
      </c>
      <c r="F76" s="5"/>
      <c r="G76" s="5">
        <v>1</v>
      </c>
      <c r="H76" s="5">
        <v>5</v>
      </c>
      <c r="I76" s="5"/>
      <c r="J76" s="5">
        <v>1</v>
      </c>
      <c r="K76" s="5">
        <v>0.4</v>
      </c>
      <c r="L76" s="5"/>
      <c r="M76" s="5"/>
    </row>
    <row r="77" spans="2:13">
      <c r="B77" s="5">
        <v>2</v>
      </c>
      <c r="C77" s="5">
        <v>225</v>
      </c>
      <c r="D77" s="5"/>
      <c r="E77" s="5">
        <v>12</v>
      </c>
      <c r="F77" s="5"/>
      <c r="G77" s="5">
        <v>2</v>
      </c>
      <c r="H77" s="5">
        <v>7</v>
      </c>
      <c r="I77" s="5"/>
      <c r="J77" s="5">
        <v>2</v>
      </c>
      <c r="K77" s="5">
        <v>0.8</v>
      </c>
      <c r="L77" s="5"/>
      <c r="M77" s="5"/>
    </row>
    <row r="78" spans="2:13">
      <c r="B78" s="5">
        <v>3</v>
      </c>
      <c r="C78" s="5">
        <v>300</v>
      </c>
      <c r="D78" s="5"/>
      <c r="E78" s="5">
        <v>18</v>
      </c>
      <c r="F78" s="5"/>
      <c r="G78" s="5">
        <v>3</v>
      </c>
      <c r="H78" s="5">
        <v>9</v>
      </c>
      <c r="I78" s="5"/>
      <c r="J78" s="5">
        <v>3</v>
      </c>
      <c r="K78" s="5">
        <v>1.2</v>
      </c>
      <c r="L78" s="5"/>
      <c r="M78" s="5"/>
    </row>
    <row r="79" spans="2:13">
      <c r="B79" s="5">
        <v>4</v>
      </c>
      <c r="C79" s="5">
        <v>375</v>
      </c>
      <c r="D79" s="5"/>
      <c r="E79" s="5">
        <v>24</v>
      </c>
      <c r="F79" s="5"/>
      <c r="G79" s="5">
        <v>4</v>
      </c>
      <c r="H79" s="5">
        <v>11</v>
      </c>
      <c r="I79" s="5"/>
      <c r="J79" s="5">
        <v>4</v>
      </c>
      <c r="K79" s="5">
        <v>1.6</v>
      </c>
      <c r="L79" s="5"/>
      <c r="M79" s="5"/>
    </row>
    <row r="80" spans="2:13">
      <c r="B80" s="5">
        <v>5</v>
      </c>
      <c r="C80" s="5">
        <v>450</v>
      </c>
      <c r="D80" s="5"/>
      <c r="E80" s="5"/>
      <c r="F80" s="5"/>
      <c r="G80" s="5">
        <v>5</v>
      </c>
      <c r="H80" s="5">
        <v>15</v>
      </c>
      <c r="I80" s="5"/>
      <c r="J80" s="5">
        <v>5</v>
      </c>
      <c r="K80" s="5">
        <v>2</v>
      </c>
      <c r="L80" s="5"/>
      <c r="M80" s="5"/>
    </row>
    <row r="81" spans="2:13">
      <c r="B81" s="5">
        <v>6</v>
      </c>
      <c r="C81" s="5">
        <v>0</v>
      </c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2:13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2:13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2:13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2:13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K88"/>
  <sheetViews>
    <sheetView zoomScaleNormal="100" workbookViewId="0"/>
  </sheetViews>
  <sheetFormatPr defaultRowHeight="14.4"/>
  <cols>
    <col min="1" max="1" width="36.88671875" bestFit="1" customWidth="1"/>
    <col min="2" max="2" width="15.77734375" bestFit="1" customWidth="1"/>
    <col min="3" max="3" width="11.88671875" bestFit="1" customWidth="1"/>
    <col min="4" max="4" width="17.44140625" bestFit="1" customWidth="1"/>
    <col min="5" max="5" width="8.88671875" bestFit="1" customWidth="1"/>
    <col min="7" max="7" width="6.33203125" bestFit="1" customWidth="1"/>
    <col min="8" max="8" width="3.44140625" bestFit="1" customWidth="1"/>
    <col min="10" max="11" width="9" bestFit="1" customWidth="1"/>
  </cols>
  <sheetData>
    <row r="1" spans="1:5" ht="25.8">
      <c r="A1" s="18" t="s">
        <v>118</v>
      </c>
      <c r="B1" s="7" t="s">
        <v>61</v>
      </c>
      <c r="C1" s="8" t="s">
        <v>59</v>
      </c>
      <c r="D1" s="9" t="s">
        <v>60</v>
      </c>
      <c r="E1" s="10"/>
    </row>
    <row r="2" spans="1:5" ht="21">
      <c r="A2" s="20" t="s">
        <v>8</v>
      </c>
      <c r="B2" s="7"/>
      <c r="C2" s="7" t="s">
        <v>9</v>
      </c>
      <c r="D2" s="7" t="s">
        <v>10</v>
      </c>
      <c r="E2" s="7" t="s">
        <v>67</v>
      </c>
    </row>
    <row r="3" spans="1:5">
      <c r="A3" s="22" t="s">
        <v>29</v>
      </c>
      <c r="B3" s="7"/>
      <c r="C3" s="8">
        <f>C5+C8+C10+(SUM(C11:C50))</f>
        <v>277.75</v>
      </c>
      <c r="D3" s="8">
        <f>SUM(D5:D50)</f>
        <v>5</v>
      </c>
      <c r="E3" s="8">
        <f>SUM(E4:E9,E11:E50)</f>
        <v>2</v>
      </c>
    </row>
    <row r="4" spans="1:5" ht="21">
      <c r="A4" s="20" t="s">
        <v>1</v>
      </c>
      <c r="B4" s="7" t="s">
        <v>28</v>
      </c>
      <c r="C4" s="7" t="s">
        <v>9</v>
      </c>
      <c r="D4" s="7" t="s">
        <v>10</v>
      </c>
      <c r="E4" s="7" t="s">
        <v>83</v>
      </c>
    </row>
    <row r="5" spans="1:5" ht="72">
      <c r="A5" s="23" t="s">
        <v>114</v>
      </c>
      <c r="B5" s="7">
        <v>1</v>
      </c>
      <c r="C5" s="7">
        <v>34</v>
      </c>
      <c r="D5" s="7">
        <v>5</v>
      </c>
      <c r="E5" s="7">
        <v>2</v>
      </c>
    </row>
    <row r="6" spans="1:5" ht="21">
      <c r="A6" s="20" t="s">
        <v>15</v>
      </c>
      <c r="B6" s="7">
        <v>1</v>
      </c>
      <c r="C6" s="7">
        <f>1000-C3</f>
        <v>722.25</v>
      </c>
      <c r="D6" s="7">
        <v>0</v>
      </c>
      <c r="E6" s="7"/>
    </row>
    <row r="7" spans="1:5" ht="21">
      <c r="A7" s="20" t="s">
        <v>2</v>
      </c>
      <c r="B7" s="7"/>
      <c r="C7" s="7"/>
      <c r="D7" s="7"/>
      <c r="E7" s="7"/>
    </row>
    <row r="8" spans="1:5">
      <c r="A8" s="23" t="s">
        <v>57</v>
      </c>
      <c r="B8" s="11">
        <v>0</v>
      </c>
      <c r="C8" s="7">
        <f>B8*50</f>
        <v>0</v>
      </c>
      <c r="D8" s="7">
        <v>0</v>
      </c>
      <c r="E8" s="7"/>
    </row>
    <row r="9" spans="1:5" ht="21">
      <c r="A9" s="20" t="s">
        <v>3</v>
      </c>
      <c r="B9" s="7"/>
      <c r="C9" s="7"/>
      <c r="D9" s="7"/>
      <c r="E9" s="7" t="s">
        <v>14</v>
      </c>
    </row>
    <row r="10" spans="1:5" ht="28.8">
      <c r="A10" s="23" t="s">
        <v>41</v>
      </c>
      <c r="B10" s="11">
        <v>1</v>
      </c>
      <c r="C10" s="7">
        <f>VLOOKUP(B10,B78:C88,2,FALSE)</f>
        <v>240</v>
      </c>
      <c r="D10" s="7">
        <f>B10*0</f>
        <v>0</v>
      </c>
      <c r="E10" s="7">
        <f>B10*1</f>
        <v>1</v>
      </c>
    </row>
    <row r="11" spans="1:5">
      <c r="A11" s="23" t="s">
        <v>92</v>
      </c>
      <c r="B11" s="11">
        <v>0</v>
      </c>
      <c r="C11" s="7">
        <f>VLOOKUP(B11,B71:C73,2,FALSE)</f>
        <v>0</v>
      </c>
      <c r="D11" s="7">
        <f>VLOOKUP(B11,D71:E73,2,FALSE)</f>
        <v>0</v>
      </c>
      <c r="E11" s="7"/>
    </row>
    <row r="12" spans="1:5" ht="34.799999999999997">
      <c r="A12" s="29" t="s">
        <v>106</v>
      </c>
      <c r="B12" s="7"/>
      <c r="C12" s="7"/>
      <c r="D12" s="7"/>
      <c r="E12" s="7"/>
    </row>
    <row r="13" spans="1:5">
      <c r="A13" s="23" t="s">
        <v>90</v>
      </c>
      <c r="B13" s="11">
        <v>0</v>
      </c>
      <c r="C13" s="7">
        <f>B13*3</f>
        <v>0</v>
      </c>
      <c r="D13" s="7">
        <f>B13*1</f>
        <v>0</v>
      </c>
      <c r="E13" s="7"/>
    </row>
    <row r="14" spans="1:5" ht="28.8">
      <c r="A14" s="23" t="s">
        <v>91</v>
      </c>
      <c r="B14" s="11">
        <v>0</v>
      </c>
      <c r="C14" s="7">
        <f>B14*7</f>
        <v>0</v>
      </c>
      <c r="D14" s="7">
        <f>B14*1</f>
        <v>0</v>
      </c>
      <c r="E14" s="7"/>
    </row>
    <row r="15" spans="1:5">
      <c r="A15" s="23" t="s">
        <v>98</v>
      </c>
      <c r="B15" s="11">
        <v>0</v>
      </c>
      <c r="C15" s="7">
        <f>B15*2</f>
        <v>0</v>
      </c>
      <c r="D15" s="7">
        <v>0</v>
      </c>
      <c r="E15" s="7"/>
    </row>
    <row r="16" spans="1:5">
      <c r="A16" s="23" t="s">
        <v>99</v>
      </c>
      <c r="B16" s="11">
        <v>0</v>
      </c>
      <c r="C16" s="7">
        <f>B16*1.5</f>
        <v>0</v>
      </c>
      <c r="D16" s="7">
        <f>B16*1</f>
        <v>0</v>
      </c>
      <c r="E16" s="7"/>
    </row>
    <row r="17" spans="1:5" ht="21">
      <c r="A17" s="20" t="s">
        <v>33</v>
      </c>
      <c r="B17" s="11"/>
      <c r="C17" s="7"/>
      <c r="D17" s="7"/>
      <c r="E17" s="7"/>
    </row>
    <row r="18" spans="1:5">
      <c r="A18" s="23" t="s">
        <v>43</v>
      </c>
      <c r="B18" s="11">
        <v>1</v>
      </c>
      <c r="C18" s="7">
        <f>B18*3.75</f>
        <v>3.75</v>
      </c>
      <c r="D18" s="7">
        <v>0</v>
      </c>
      <c r="E18" s="7"/>
    </row>
    <row r="19" spans="1:5" ht="21">
      <c r="A19" s="20" t="s">
        <v>34</v>
      </c>
      <c r="B19" s="7"/>
      <c r="C19" s="7"/>
      <c r="D19" s="7"/>
      <c r="E19" s="7"/>
    </row>
    <row r="20" spans="1:5">
      <c r="A20" s="23" t="s">
        <v>113</v>
      </c>
      <c r="B20" s="11">
        <v>0</v>
      </c>
      <c r="C20" s="7">
        <f>B20*48</f>
        <v>0</v>
      </c>
      <c r="D20" s="7">
        <v>0</v>
      </c>
      <c r="E20" s="7"/>
    </row>
    <row r="21" spans="1:5" ht="28.8">
      <c r="A21" s="23" t="s">
        <v>110</v>
      </c>
      <c r="B21" s="11">
        <v>0</v>
      </c>
      <c r="C21" s="7">
        <f>B21*30</f>
        <v>0</v>
      </c>
      <c r="D21" s="7">
        <v>0</v>
      </c>
      <c r="E21" s="7"/>
    </row>
    <row r="22" spans="1:5">
      <c r="A22" s="23" t="s">
        <v>119</v>
      </c>
      <c r="B22" s="11">
        <v>0</v>
      </c>
      <c r="C22" s="7">
        <f>B22*18</f>
        <v>0</v>
      </c>
      <c r="D22" s="7">
        <v>0</v>
      </c>
      <c r="E22" s="7"/>
    </row>
    <row r="23" spans="1:5">
      <c r="A23" s="23" t="s">
        <v>107</v>
      </c>
      <c r="B23" s="11">
        <v>0</v>
      </c>
      <c r="C23" s="7">
        <f>B23*42</f>
        <v>0</v>
      </c>
      <c r="D23" s="7">
        <f>B23*6</f>
        <v>0</v>
      </c>
      <c r="E23" s="7"/>
    </row>
    <row r="24" spans="1:5">
      <c r="A24" s="23" t="s">
        <v>68</v>
      </c>
      <c r="B24" s="11">
        <v>0</v>
      </c>
      <c r="C24" s="7">
        <f>B24*25</f>
        <v>0</v>
      </c>
      <c r="D24" s="7">
        <f>B24*6</f>
        <v>0</v>
      </c>
      <c r="E24" s="7"/>
    </row>
    <row r="25" spans="1:5">
      <c r="A25" s="23" t="s">
        <v>120</v>
      </c>
      <c r="B25" s="11">
        <v>0</v>
      </c>
      <c r="C25" s="7">
        <f>B25*72</f>
        <v>0</v>
      </c>
      <c r="D25" s="7">
        <f>B25*6</f>
        <v>0</v>
      </c>
      <c r="E25" s="7"/>
    </row>
    <row r="26" spans="1:5">
      <c r="A26" s="23" t="s">
        <v>111</v>
      </c>
      <c r="B26" s="11">
        <v>0</v>
      </c>
      <c r="C26" s="7">
        <f>B26*15</f>
        <v>0</v>
      </c>
      <c r="D26" s="7">
        <f>B26*1</f>
        <v>0</v>
      </c>
      <c r="E26" s="7"/>
    </row>
    <row r="27" spans="1:5">
      <c r="A27" s="23" t="s">
        <v>121</v>
      </c>
      <c r="B27" s="11">
        <v>0</v>
      </c>
      <c r="C27" s="7">
        <f>B27*22</f>
        <v>0</v>
      </c>
      <c r="D27" s="7">
        <f>B27*1</f>
        <v>0</v>
      </c>
      <c r="E27" s="7"/>
    </row>
    <row r="28" spans="1:5">
      <c r="A28" s="23" t="s">
        <v>38</v>
      </c>
      <c r="B28" s="11">
        <v>0</v>
      </c>
      <c r="C28" s="7">
        <f>B28*0.5</f>
        <v>0</v>
      </c>
      <c r="D28" s="7">
        <v>0</v>
      </c>
      <c r="E28" s="7"/>
    </row>
    <row r="29" spans="1:5" ht="21">
      <c r="A29" s="20" t="s">
        <v>5</v>
      </c>
      <c r="B29" s="7"/>
      <c r="C29" s="7"/>
      <c r="D29" s="7"/>
      <c r="E29" s="7"/>
    </row>
    <row r="30" spans="1:5" ht="57.6">
      <c r="A30" s="23" t="s">
        <v>79</v>
      </c>
      <c r="B30" s="11">
        <v>0</v>
      </c>
      <c r="C30" s="7">
        <v>0</v>
      </c>
      <c r="D30" s="7">
        <v>0</v>
      </c>
      <c r="E30" s="7"/>
    </row>
    <row r="31" spans="1:5">
      <c r="A31" s="23" t="s">
        <v>100</v>
      </c>
      <c r="B31" s="11">
        <v>0</v>
      </c>
      <c r="C31" s="7">
        <f>B31*1</f>
        <v>0</v>
      </c>
      <c r="D31" s="7">
        <f>B31*0</f>
        <v>0</v>
      </c>
      <c r="E31" s="7"/>
    </row>
    <row r="32" spans="1:5">
      <c r="A32" s="23" t="s">
        <v>54</v>
      </c>
      <c r="B32" s="11">
        <v>0</v>
      </c>
      <c r="C32" s="7">
        <f>B32*20</f>
        <v>0</v>
      </c>
      <c r="D32" s="7">
        <v>0</v>
      </c>
      <c r="E32" s="7"/>
    </row>
    <row r="33" spans="1:5">
      <c r="A33" s="23" t="s">
        <v>39</v>
      </c>
      <c r="B33" s="11">
        <v>0</v>
      </c>
      <c r="C33" s="7">
        <f>B33*10</f>
        <v>0</v>
      </c>
      <c r="D33" s="7">
        <f>B33*1</f>
        <v>0</v>
      </c>
      <c r="E33" s="7"/>
    </row>
    <row r="34" spans="1:5">
      <c r="A34" s="23" t="s">
        <v>55</v>
      </c>
      <c r="B34" s="11">
        <v>0</v>
      </c>
      <c r="C34" s="7">
        <f>B34*20</f>
        <v>0</v>
      </c>
      <c r="D34" s="7">
        <f>B34*1</f>
        <v>0</v>
      </c>
      <c r="E34" s="7"/>
    </row>
    <row r="35" spans="1:5">
      <c r="A35" s="23" t="s">
        <v>115</v>
      </c>
      <c r="B35" s="11">
        <v>0</v>
      </c>
      <c r="C35" s="7">
        <f>B35*10</f>
        <v>0</v>
      </c>
      <c r="D35" s="7">
        <f>B35*2</f>
        <v>0</v>
      </c>
      <c r="E35" s="7"/>
    </row>
    <row r="36" spans="1:5" ht="14.4" customHeight="1">
      <c r="A36" s="23" t="s">
        <v>116</v>
      </c>
      <c r="B36" s="12">
        <v>0</v>
      </c>
      <c r="C36" s="12">
        <v>0</v>
      </c>
      <c r="D36" s="12">
        <v>0</v>
      </c>
      <c r="E36" s="12">
        <v>0</v>
      </c>
    </row>
    <row r="37" spans="1:5" ht="21">
      <c r="A37" s="20" t="s">
        <v>85</v>
      </c>
      <c r="B37" s="7"/>
      <c r="C37" s="7"/>
      <c r="D37" s="7"/>
      <c r="E37" s="7" t="s">
        <v>83</v>
      </c>
    </row>
    <row r="38" spans="1:5">
      <c r="A38" s="22" t="s">
        <v>83</v>
      </c>
      <c r="B38" s="11">
        <v>0</v>
      </c>
      <c r="C38" s="7">
        <f>B38*2</f>
        <v>0</v>
      </c>
      <c r="D38" s="7">
        <v>0</v>
      </c>
      <c r="E38" s="7">
        <f>B38</f>
        <v>0</v>
      </c>
    </row>
    <row r="39" spans="1:5">
      <c r="A39" s="23" t="s">
        <v>86</v>
      </c>
      <c r="B39" s="11">
        <v>0</v>
      </c>
      <c r="C39" s="7">
        <f>B39*20</f>
        <v>0</v>
      </c>
      <c r="D39" s="7">
        <f>B39*10</f>
        <v>0</v>
      </c>
      <c r="E39" s="7">
        <v>0</v>
      </c>
    </row>
    <row r="40" spans="1:5">
      <c r="A40" s="23" t="s">
        <v>95</v>
      </c>
      <c r="B40" s="11">
        <v>0</v>
      </c>
      <c r="C40" s="7">
        <f>B40*90</f>
        <v>0</v>
      </c>
      <c r="D40" s="7">
        <f>B40*40</f>
        <v>0</v>
      </c>
      <c r="E40" s="7">
        <f>B40*3</f>
        <v>0</v>
      </c>
    </row>
    <row r="41" spans="1:5">
      <c r="A41" s="23" t="s">
        <v>108</v>
      </c>
      <c r="B41" s="11">
        <v>0</v>
      </c>
      <c r="C41" s="7">
        <f>B41*140</f>
        <v>0</v>
      </c>
      <c r="D41" s="7">
        <f>B41*120</f>
        <v>0</v>
      </c>
      <c r="E41" s="7">
        <f>B41*9</f>
        <v>0</v>
      </c>
    </row>
    <row r="42" spans="1:5" ht="21">
      <c r="A42" s="20" t="s">
        <v>7</v>
      </c>
      <c r="B42" s="17"/>
      <c r="C42" s="17"/>
      <c r="D42" s="17"/>
      <c r="E42" s="21"/>
    </row>
    <row r="43" spans="1:5">
      <c r="A43" s="22" t="s">
        <v>24</v>
      </c>
      <c r="B43" s="17">
        <f>1000*10</f>
        <v>10000</v>
      </c>
      <c r="C43" s="17"/>
      <c r="D43" s="17"/>
      <c r="E43" s="21"/>
    </row>
    <row r="44" spans="1:5">
      <c r="A44" s="22" t="s">
        <v>25</v>
      </c>
      <c r="B44" s="17">
        <f>B43*0.75</f>
        <v>7500</v>
      </c>
      <c r="C44" s="17"/>
      <c r="D44" s="17"/>
      <c r="E44" s="21"/>
    </row>
    <row r="45" spans="1:5">
      <c r="A45" s="22" t="s">
        <v>50</v>
      </c>
      <c r="B45" s="17">
        <f>B43*0.5</f>
        <v>5000</v>
      </c>
      <c r="C45" s="17"/>
      <c r="D45" s="17"/>
      <c r="E45" s="21"/>
    </row>
    <row r="46" spans="1:5">
      <c r="A46" s="22" t="s">
        <v>51</v>
      </c>
      <c r="B46" s="17">
        <f>B43*0.25</f>
        <v>2500</v>
      </c>
      <c r="C46" s="17"/>
      <c r="D46" s="17"/>
      <c r="E46" s="21"/>
    </row>
    <row r="47" spans="1:5" ht="21">
      <c r="A47" s="20" t="s">
        <v>6</v>
      </c>
      <c r="B47" s="17"/>
      <c r="C47" s="17"/>
      <c r="D47" s="17"/>
      <c r="E47" s="21"/>
    </row>
    <row r="48" spans="1:5">
      <c r="A48" s="22"/>
      <c r="B48" s="17"/>
      <c r="C48" s="17"/>
      <c r="D48" s="17"/>
      <c r="E48" s="21"/>
    </row>
    <row r="49" spans="1:5">
      <c r="A49" s="22"/>
      <c r="B49" s="17"/>
      <c r="C49" s="17"/>
      <c r="D49" s="17"/>
      <c r="E49" s="21"/>
    </row>
    <row r="50" spans="1:5">
      <c r="A50" s="24"/>
      <c r="B50" s="25"/>
      <c r="C50" s="25"/>
      <c r="D50" s="25"/>
      <c r="E50" s="26"/>
    </row>
    <row r="70" spans="2:11">
      <c r="B70" s="5" t="s">
        <v>93</v>
      </c>
      <c r="C70" s="5"/>
      <c r="D70" s="5" t="s">
        <v>97</v>
      </c>
      <c r="E70" s="5"/>
      <c r="F70" s="5"/>
      <c r="G70" s="5"/>
      <c r="H70" s="5"/>
      <c r="I70" s="5"/>
      <c r="J70" s="5"/>
      <c r="K70" s="5"/>
    </row>
    <row r="71" spans="2:11">
      <c r="B71" s="5">
        <v>0</v>
      </c>
      <c r="C71" s="5">
        <v>0</v>
      </c>
      <c r="D71" s="5">
        <v>0</v>
      </c>
      <c r="E71" s="5">
        <v>0</v>
      </c>
      <c r="F71" s="5"/>
      <c r="G71" s="5"/>
      <c r="H71" s="5"/>
      <c r="I71" s="5"/>
      <c r="J71" s="5"/>
      <c r="K71" s="5"/>
    </row>
    <row r="72" spans="2:11">
      <c r="B72" s="5">
        <v>1</v>
      </c>
      <c r="C72" s="5">
        <v>150</v>
      </c>
      <c r="D72" s="5">
        <v>1</v>
      </c>
      <c r="E72" s="5">
        <v>2</v>
      </c>
      <c r="F72" s="5"/>
      <c r="G72" s="5"/>
      <c r="H72" s="5"/>
      <c r="I72" s="5"/>
      <c r="J72" s="5"/>
      <c r="K72" s="5"/>
    </row>
    <row r="73" spans="2:11">
      <c r="B73" s="5">
        <v>2</v>
      </c>
      <c r="C73" s="5">
        <v>0</v>
      </c>
      <c r="D73" s="5">
        <v>2</v>
      </c>
      <c r="E73" s="5">
        <v>0</v>
      </c>
      <c r="F73" s="5"/>
      <c r="G73" s="5"/>
      <c r="H73" s="5"/>
      <c r="I73" s="5"/>
      <c r="J73" s="5"/>
      <c r="K73" s="5"/>
    </row>
    <row r="74" spans="2:11"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2:11"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2:11"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2:11">
      <c r="B77" s="5" t="s">
        <v>62</v>
      </c>
      <c r="C77" s="5"/>
      <c r="D77" s="5"/>
      <c r="E77" s="5"/>
      <c r="F77" s="5"/>
      <c r="G77" s="5"/>
      <c r="H77" s="5"/>
      <c r="I77" s="5"/>
      <c r="J77" s="5"/>
      <c r="K77" s="5"/>
    </row>
    <row r="78" spans="2:11">
      <c r="B78" s="5" t="s">
        <v>12</v>
      </c>
      <c r="C78" s="5" t="s">
        <v>42</v>
      </c>
      <c r="D78" s="5"/>
      <c r="E78" s="5"/>
      <c r="F78" s="5"/>
      <c r="G78" s="5" t="s">
        <v>12</v>
      </c>
      <c r="H78" s="5"/>
      <c r="I78" s="5"/>
      <c r="J78" s="5" t="s">
        <v>12</v>
      </c>
      <c r="K78" s="5"/>
    </row>
    <row r="79" spans="2:11">
      <c r="B79" s="5">
        <v>1</v>
      </c>
      <c r="C79" s="5">
        <v>240</v>
      </c>
      <c r="D79" s="5"/>
      <c r="E79" s="5">
        <v>0</v>
      </c>
      <c r="F79" s="5"/>
      <c r="G79" s="5">
        <v>1</v>
      </c>
      <c r="H79" s="5">
        <v>5</v>
      </c>
      <c r="I79" s="5"/>
      <c r="J79" s="5">
        <v>1</v>
      </c>
      <c r="K79" s="5">
        <v>0.4</v>
      </c>
    </row>
    <row r="80" spans="2:11">
      <c r="B80" s="5">
        <v>2</v>
      </c>
      <c r="C80" s="5">
        <v>330</v>
      </c>
      <c r="D80" s="5"/>
      <c r="E80" s="5">
        <v>12</v>
      </c>
      <c r="F80" s="5"/>
      <c r="G80" s="5">
        <v>2</v>
      </c>
      <c r="H80" s="5">
        <v>7</v>
      </c>
      <c r="I80" s="5"/>
      <c r="J80" s="5">
        <v>2</v>
      </c>
      <c r="K80" s="5">
        <v>0.8</v>
      </c>
    </row>
    <row r="81" spans="2:11">
      <c r="B81" s="5">
        <v>3</v>
      </c>
      <c r="C81" s="5">
        <v>420</v>
      </c>
      <c r="D81" s="5"/>
      <c r="E81" s="5">
        <v>18</v>
      </c>
      <c r="F81" s="5"/>
      <c r="G81" s="5">
        <v>3</v>
      </c>
      <c r="H81" s="5">
        <v>9</v>
      </c>
      <c r="I81" s="5"/>
      <c r="J81" s="5">
        <v>3</v>
      </c>
      <c r="K81" s="5">
        <v>1.2</v>
      </c>
    </row>
    <row r="82" spans="2:11">
      <c r="B82" s="5">
        <v>4</v>
      </c>
      <c r="C82" s="5">
        <v>510</v>
      </c>
      <c r="D82" s="5"/>
      <c r="E82" s="5">
        <v>24</v>
      </c>
      <c r="F82" s="5"/>
      <c r="G82" s="5">
        <v>4</v>
      </c>
      <c r="H82" s="5">
        <v>11</v>
      </c>
      <c r="I82" s="5"/>
      <c r="J82" s="5">
        <v>4</v>
      </c>
      <c r="K82" s="5">
        <v>1.6</v>
      </c>
    </row>
    <row r="83" spans="2:11">
      <c r="B83" s="5">
        <v>5</v>
      </c>
      <c r="C83" s="5">
        <v>600</v>
      </c>
      <c r="D83" s="5"/>
      <c r="E83" s="5"/>
      <c r="F83" s="5"/>
      <c r="G83" s="5">
        <v>5</v>
      </c>
      <c r="H83" s="5">
        <v>15</v>
      </c>
      <c r="I83" s="5"/>
      <c r="J83" s="5">
        <v>5</v>
      </c>
      <c r="K83" s="5">
        <v>2</v>
      </c>
    </row>
    <row r="84" spans="2:11">
      <c r="B84" s="5">
        <v>6</v>
      </c>
      <c r="C84" s="5">
        <v>0</v>
      </c>
      <c r="D84" s="5"/>
      <c r="E84" s="5"/>
      <c r="F84" s="5"/>
      <c r="G84" s="5"/>
      <c r="H84" s="5"/>
      <c r="I84" s="5"/>
      <c r="J84" s="5"/>
      <c r="K84" s="5"/>
    </row>
    <row r="85" spans="2:11">
      <c r="B85" s="5"/>
      <c r="C85" s="5"/>
      <c r="D85" s="5"/>
      <c r="E85" s="5"/>
      <c r="F85" s="5"/>
      <c r="G85" s="5"/>
      <c r="H85" s="5"/>
    </row>
    <row r="86" spans="2:11">
      <c r="B86" s="4"/>
      <c r="C86" s="4"/>
    </row>
    <row r="87" spans="2:11">
      <c r="B87" s="4"/>
      <c r="C87" s="4"/>
    </row>
    <row r="88" spans="2:11">
      <c r="B88" s="4"/>
      <c r="C88" s="4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K90"/>
  <sheetViews>
    <sheetView zoomScaleNormal="100" workbookViewId="0"/>
  </sheetViews>
  <sheetFormatPr defaultRowHeight="14.4"/>
  <cols>
    <col min="1" max="1" width="36.88671875" bestFit="1" customWidth="1"/>
    <col min="2" max="2" width="15.77734375" bestFit="1" customWidth="1"/>
    <col min="3" max="3" width="11.88671875" bestFit="1" customWidth="1"/>
    <col min="4" max="4" width="17.44140625" bestFit="1" customWidth="1"/>
    <col min="5" max="5" width="8.88671875" bestFit="1" customWidth="1"/>
    <col min="7" max="7" width="6.33203125" bestFit="1" customWidth="1"/>
    <col min="8" max="8" width="3.44140625" bestFit="1" customWidth="1"/>
    <col min="10" max="11" width="9" bestFit="1" customWidth="1"/>
  </cols>
  <sheetData>
    <row r="1" spans="1:5" ht="25.8">
      <c r="A1" s="18" t="s">
        <v>122</v>
      </c>
      <c r="B1" s="7" t="s">
        <v>61</v>
      </c>
      <c r="C1" s="8" t="s">
        <v>59</v>
      </c>
      <c r="D1" s="9" t="s">
        <v>60</v>
      </c>
      <c r="E1" s="10"/>
    </row>
    <row r="2" spans="1:5" ht="21">
      <c r="A2" s="20" t="s">
        <v>8</v>
      </c>
      <c r="B2" s="7"/>
      <c r="C2" s="7" t="s">
        <v>9</v>
      </c>
      <c r="D2" s="7" t="s">
        <v>10</v>
      </c>
      <c r="E2" s="7" t="s">
        <v>67</v>
      </c>
    </row>
    <row r="3" spans="1:5">
      <c r="A3" s="22" t="s">
        <v>29</v>
      </c>
      <c r="B3" s="7"/>
      <c r="C3" s="8">
        <f>C5+C8+C10+(SUM(C11:C50))</f>
        <v>217.5</v>
      </c>
      <c r="D3" s="8">
        <f>SUM(D5:D50)</f>
        <v>7</v>
      </c>
      <c r="E3" s="8">
        <f>SUM(E4:E9,E11:E50)</f>
        <v>3</v>
      </c>
    </row>
    <row r="4" spans="1:5" ht="21">
      <c r="A4" s="20" t="s">
        <v>1</v>
      </c>
      <c r="B4" s="7" t="s">
        <v>28</v>
      </c>
      <c r="C4" s="7" t="s">
        <v>9</v>
      </c>
      <c r="D4" s="7" t="s">
        <v>10</v>
      </c>
      <c r="E4" s="7" t="s">
        <v>83</v>
      </c>
    </row>
    <row r="5" spans="1:5" ht="72">
      <c r="A5" s="23" t="s">
        <v>114</v>
      </c>
      <c r="B5" s="7">
        <v>1</v>
      </c>
      <c r="C5" s="7">
        <v>50</v>
      </c>
      <c r="D5" s="7">
        <v>7</v>
      </c>
      <c r="E5" s="7">
        <v>3</v>
      </c>
    </row>
    <row r="6" spans="1:5" ht="21">
      <c r="A6" s="20" t="s">
        <v>15</v>
      </c>
      <c r="B6" s="7">
        <v>1</v>
      </c>
      <c r="C6" s="7">
        <f>1500-C3</f>
        <v>1282.5</v>
      </c>
      <c r="D6" s="7">
        <v>0</v>
      </c>
      <c r="E6" s="7"/>
    </row>
    <row r="7" spans="1:5" ht="21">
      <c r="A7" s="20" t="s">
        <v>2</v>
      </c>
      <c r="B7" s="7"/>
      <c r="C7" s="7"/>
      <c r="D7" s="7"/>
      <c r="E7" s="7"/>
    </row>
    <row r="8" spans="1:5">
      <c r="A8" s="23" t="s">
        <v>57</v>
      </c>
      <c r="B8" s="11">
        <v>0</v>
      </c>
      <c r="C8" s="7">
        <f>B8*75</f>
        <v>0</v>
      </c>
      <c r="D8" s="7">
        <v>0</v>
      </c>
      <c r="E8" s="7"/>
    </row>
    <row r="9" spans="1:5" ht="21">
      <c r="A9" s="20" t="s">
        <v>3</v>
      </c>
      <c r="B9" s="7"/>
      <c r="C9" s="7"/>
      <c r="D9" s="7"/>
      <c r="E9" s="7" t="s">
        <v>14</v>
      </c>
    </row>
    <row r="10" spans="1:5" ht="28.8">
      <c r="A10" s="23" t="s">
        <v>41</v>
      </c>
      <c r="B10" s="11">
        <v>1</v>
      </c>
      <c r="C10" s="7">
        <f>VLOOKUP(B10,B80:C90,2,FALSE)</f>
        <v>160</v>
      </c>
      <c r="D10" s="7">
        <f>B10*0</f>
        <v>0</v>
      </c>
      <c r="E10" s="7">
        <f>B10*1</f>
        <v>1</v>
      </c>
    </row>
    <row r="11" spans="1:5">
      <c r="A11" s="23" t="s">
        <v>92</v>
      </c>
      <c r="B11" s="11">
        <v>0</v>
      </c>
      <c r="C11" s="7">
        <f>VLOOKUP(B11,B73:C75,2,FALSE)</f>
        <v>0</v>
      </c>
      <c r="D11" s="7">
        <f>VLOOKUP(B11,D73:E75,2,FALSE)</f>
        <v>0</v>
      </c>
      <c r="E11" s="7"/>
    </row>
    <row r="12" spans="1:5" ht="34.799999999999997">
      <c r="A12" s="29" t="s">
        <v>106</v>
      </c>
      <c r="B12" s="7"/>
      <c r="C12" s="7"/>
      <c r="D12" s="7"/>
      <c r="E12" s="7"/>
    </row>
    <row r="13" spans="1:5">
      <c r="A13" s="23" t="s">
        <v>90</v>
      </c>
      <c r="B13" s="11">
        <v>0</v>
      </c>
      <c r="C13" s="7">
        <f>B13*3</f>
        <v>0</v>
      </c>
      <c r="D13" s="7">
        <f>B13*1</f>
        <v>0</v>
      </c>
      <c r="E13" s="7"/>
    </row>
    <row r="14" spans="1:5" ht="28.8">
      <c r="A14" s="23" t="s">
        <v>91</v>
      </c>
      <c r="B14" s="11">
        <v>0</v>
      </c>
      <c r="C14" s="7">
        <f>B14*7</f>
        <v>0</v>
      </c>
      <c r="D14" s="7">
        <f>B14*1</f>
        <v>0</v>
      </c>
      <c r="E14" s="7"/>
    </row>
    <row r="15" spans="1:5">
      <c r="A15" s="23" t="s">
        <v>98</v>
      </c>
      <c r="B15" s="11">
        <v>0</v>
      </c>
      <c r="C15" s="7">
        <f>B15*2</f>
        <v>0</v>
      </c>
      <c r="D15" s="7">
        <v>0</v>
      </c>
      <c r="E15" s="7"/>
    </row>
    <row r="16" spans="1:5">
      <c r="A16" s="23" t="s">
        <v>99</v>
      </c>
      <c r="B16" s="11">
        <v>0</v>
      </c>
      <c r="C16" s="7">
        <f>B16*1.5</f>
        <v>0</v>
      </c>
      <c r="D16" s="7">
        <f>B16*1</f>
        <v>0</v>
      </c>
      <c r="E16" s="7"/>
    </row>
    <row r="17" spans="1:5" ht="21">
      <c r="A17" s="20" t="s">
        <v>33</v>
      </c>
      <c r="B17" s="7"/>
      <c r="C17" s="7"/>
      <c r="D17" s="7"/>
      <c r="E17" s="7"/>
    </row>
    <row r="18" spans="1:5">
      <c r="A18" s="23" t="s">
        <v>43</v>
      </c>
      <c r="B18" s="11">
        <v>1</v>
      </c>
      <c r="C18" s="7">
        <f>B18*7.5</f>
        <v>7.5</v>
      </c>
      <c r="D18" s="7">
        <v>0</v>
      </c>
      <c r="E18" s="7"/>
    </row>
    <row r="19" spans="1:5" ht="21">
      <c r="A19" s="20" t="s">
        <v>34</v>
      </c>
      <c r="B19" s="7"/>
      <c r="C19" s="7"/>
      <c r="D19" s="7"/>
      <c r="E19" s="7"/>
    </row>
    <row r="20" spans="1:5">
      <c r="A20" s="23" t="s">
        <v>113</v>
      </c>
      <c r="B20" s="11">
        <v>0</v>
      </c>
      <c r="C20" s="7">
        <f>B20*48</f>
        <v>0</v>
      </c>
      <c r="D20" s="7">
        <v>0</v>
      </c>
      <c r="E20" s="7"/>
    </row>
    <row r="21" spans="1:5" ht="28.8">
      <c r="A21" s="23" t="s">
        <v>110</v>
      </c>
      <c r="B21" s="11">
        <v>0</v>
      </c>
      <c r="C21" s="7">
        <f>B21*30</f>
        <v>0</v>
      </c>
      <c r="D21" s="7">
        <v>0</v>
      </c>
      <c r="E21" s="7"/>
    </row>
    <row r="22" spans="1:5">
      <c r="A22" s="23" t="s">
        <v>119</v>
      </c>
      <c r="B22" s="11">
        <v>0</v>
      </c>
      <c r="C22" s="7">
        <f>B22*18</f>
        <v>0</v>
      </c>
      <c r="D22" s="7">
        <v>0</v>
      </c>
      <c r="E22" s="7"/>
    </row>
    <row r="23" spans="1:5">
      <c r="A23" s="23" t="s">
        <v>123</v>
      </c>
      <c r="B23" s="11">
        <v>0</v>
      </c>
      <c r="C23" s="7">
        <f>B23*108</f>
        <v>0</v>
      </c>
      <c r="D23" s="7">
        <v>0</v>
      </c>
      <c r="E23" s="7"/>
    </row>
    <row r="24" spans="1:5">
      <c r="A24" s="23" t="s">
        <v>107</v>
      </c>
      <c r="B24" s="11">
        <v>0</v>
      </c>
      <c r="C24" s="7">
        <f>B24*42</f>
        <v>0</v>
      </c>
      <c r="D24" s="7">
        <f>B24*6</f>
        <v>0</v>
      </c>
      <c r="E24" s="7"/>
    </row>
    <row r="25" spans="1:5">
      <c r="A25" s="23" t="s">
        <v>68</v>
      </c>
      <c r="B25" s="11">
        <v>0</v>
      </c>
      <c r="C25" s="7">
        <f>B25*25</f>
        <v>0</v>
      </c>
      <c r="D25" s="7">
        <f>B25*6</f>
        <v>0</v>
      </c>
      <c r="E25" s="7"/>
    </row>
    <row r="26" spans="1:5">
      <c r="A26" s="23" t="s">
        <v>120</v>
      </c>
      <c r="B26" s="11">
        <v>0</v>
      </c>
      <c r="C26" s="7">
        <f>B26*72</f>
        <v>0</v>
      </c>
      <c r="D26" s="7">
        <f>B26*6</f>
        <v>0</v>
      </c>
      <c r="E26" s="7"/>
    </row>
    <row r="27" spans="1:5">
      <c r="A27" s="23" t="s">
        <v>111</v>
      </c>
      <c r="B27" s="11">
        <v>0</v>
      </c>
      <c r="C27" s="7">
        <f>B27*15</f>
        <v>0</v>
      </c>
      <c r="D27" s="7">
        <f>B27*1</f>
        <v>0</v>
      </c>
      <c r="E27" s="7"/>
    </row>
    <row r="28" spans="1:5">
      <c r="A28" s="23" t="s">
        <v>121</v>
      </c>
      <c r="B28" s="11">
        <v>0</v>
      </c>
      <c r="C28" s="7">
        <f>B28*22</f>
        <v>0</v>
      </c>
      <c r="D28" s="7">
        <f>B28*1</f>
        <v>0</v>
      </c>
      <c r="E28" s="7"/>
    </row>
    <row r="29" spans="1:5">
      <c r="A29" s="23" t="s">
        <v>124</v>
      </c>
      <c r="B29" s="11">
        <v>0</v>
      </c>
      <c r="C29" s="7">
        <f>B29*132</f>
        <v>0</v>
      </c>
      <c r="D29" s="7">
        <f>B29*6</f>
        <v>0</v>
      </c>
      <c r="E29" s="7"/>
    </row>
    <row r="30" spans="1:5">
      <c r="A30" s="23" t="s">
        <v>38</v>
      </c>
      <c r="B30" s="11">
        <v>0</v>
      </c>
      <c r="C30" s="7">
        <f>B30*0.5</f>
        <v>0</v>
      </c>
      <c r="D30" s="7">
        <v>0</v>
      </c>
      <c r="E30" s="7"/>
    </row>
    <row r="31" spans="1:5" ht="21">
      <c r="A31" s="20" t="s">
        <v>5</v>
      </c>
      <c r="B31" s="7"/>
      <c r="C31" s="7"/>
      <c r="D31" s="7"/>
      <c r="E31" s="7"/>
    </row>
    <row r="32" spans="1:5" ht="57.6">
      <c r="A32" s="23" t="s">
        <v>79</v>
      </c>
      <c r="B32" s="11">
        <v>0</v>
      </c>
      <c r="C32" s="7">
        <v>0</v>
      </c>
      <c r="D32" s="7">
        <v>0</v>
      </c>
      <c r="E32" s="7"/>
    </row>
    <row r="33" spans="1:5">
      <c r="A33" s="23" t="s">
        <v>100</v>
      </c>
      <c r="B33" s="11">
        <v>0</v>
      </c>
      <c r="C33" s="7">
        <f>B33*1</f>
        <v>0</v>
      </c>
      <c r="D33" s="7">
        <f>B33*0</f>
        <v>0</v>
      </c>
      <c r="E33" s="7"/>
    </row>
    <row r="34" spans="1:5">
      <c r="A34" s="23" t="s">
        <v>54</v>
      </c>
      <c r="B34" s="11">
        <v>0</v>
      </c>
      <c r="C34" s="7">
        <f>B34*20</f>
        <v>0</v>
      </c>
      <c r="D34" s="7">
        <v>0</v>
      </c>
      <c r="E34" s="7"/>
    </row>
    <row r="35" spans="1:5">
      <c r="A35" s="23" t="s">
        <v>39</v>
      </c>
      <c r="B35" s="11">
        <v>0</v>
      </c>
      <c r="C35" s="7">
        <f>B35*10</f>
        <v>0</v>
      </c>
      <c r="D35" s="7">
        <f>B35*1</f>
        <v>0</v>
      </c>
      <c r="E35" s="7"/>
    </row>
    <row r="36" spans="1:5">
      <c r="A36" s="23" t="s">
        <v>55</v>
      </c>
      <c r="B36" s="11">
        <v>0</v>
      </c>
      <c r="C36" s="7">
        <f>B36*20</f>
        <v>0</v>
      </c>
      <c r="D36" s="7">
        <f>B36*1</f>
        <v>0</v>
      </c>
      <c r="E36" s="7"/>
    </row>
    <row r="37" spans="1:5">
      <c r="A37" s="23" t="s">
        <v>115</v>
      </c>
      <c r="B37" s="11">
        <v>0</v>
      </c>
      <c r="C37" s="7">
        <f>B37*10</f>
        <v>0</v>
      </c>
      <c r="D37" s="7">
        <f>B37*2</f>
        <v>0</v>
      </c>
      <c r="E37" s="7"/>
    </row>
    <row r="38" spans="1:5" ht="14.4" customHeight="1">
      <c r="A38" s="23" t="s">
        <v>116</v>
      </c>
      <c r="B38" s="12">
        <v>0</v>
      </c>
      <c r="C38" s="12">
        <v>0</v>
      </c>
      <c r="D38" s="12">
        <v>0</v>
      </c>
      <c r="E38" s="12">
        <v>0</v>
      </c>
    </row>
    <row r="39" spans="1:5" ht="21">
      <c r="A39" s="20" t="s">
        <v>85</v>
      </c>
      <c r="B39" s="7"/>
      <c r="C39" s="7"/>
      <c r="D39" s="7"/>
      <c r="E39" s="7" t="s">
        <v>83</v>
      </c>
    </row>
    <row r="40" spans="1:5">
      <c r="A40" s="22" t="s">
        <v>83</v>
      </c>
      <c r="B40" s="11">
        <v>0</v>
      </c>
      <c r="C40" s="7">
        <f>B40*2</f>
        <v>0</v>
      </c>
      <c r="D40" s="7">
        <v>0</v>
      </c>
      <c r="E40" s="7">
        <f>B40</f>
        <v>0</v>
      </c>
    </row>
    <row r="41" spans="1:5">
      <c r="A41" s="23" t="s">
        <v>86</v>
      </c>
      <c r="B41" s="11">
        <v>0</v>
      </c>
      <c r="C41" s="7">
        <f>B41*20</f>
        <v>0</v>
      </c>
      <c r="D41" s="7">
        <f>B41*10</f>
        <v>0</v>
      </c>
      <c r="E41" s="7">
        <v>0</v>
      </c>
    </row>
    <row r="42" spans="1:5">
      <c r="A42" s="23" t="s">
        <v>95</v>
      </c>
      <c r="B42" s="11">
        <v>0</v>
      </c>
      <c r="C42" s="7">
        <f>B42*90</f>
        <v>0</v>
      </c>
      <c r="D42" s="7">
        <f>B42*40</f>
        <v>0</v>
      </c>
      <c r="E42" s="7">
        <f>B42*3</f>
        <v>0</v>
      </c>
    </row>
    <row r="43" spans="1:5">
      <c r="A43" s="23" t="s">
        <v>108</v>
      </c>
      <c r="B43" s="11">
        <v>0</v>
      </c>
      <c r="C43" s="7">
        <f>B43*140</f>
        <v>0</v>
      </c>
      <c r="D43" s="7">
        <f>B43*120</f>
        <v>0</v>
      </c>
      <c r="E43" s="7">
        <f>B43*9</f>
        <v>0</v>
      </c>
    </row>
    <row r="44" spans="1:5" ht="21">
      <c r="A44" s="20" t="s">
        <v>7</v>
      </c>
      <c r="B44" s="17"/>
      <c r="C44" s="17"/>
      <c r="D44" s="17"/>
      <c r="E44" s="21"/>
    </row>
    <row r="45" spans="1:5">
      <c r="A45" s="22" t="s">
        <v>24</v>
      </c>
      <c r="B45" s="17">
        <f>1500*10</f>
        <v>15000</v>
      </c>
      <c r="C45" s="17"/>
      <c r="D45" s="17"/>
      <c r="E45" s="21"/>
    </row>
    <row r="46" spans="1:5">
      <c r="A46" s="22" t="s">
        <v>25</v>
      </c>
      <c r="B46" s="17">
        <f>B45*0.75</f>
        <v>11250</v>
      </c>
      <c r="C46" s="17"/>
      <c r="D46" s="17"/>
      <c r="E46" s="21"/>
    </row>
    <row r="47" spans="1:5">
      <c r="A47" s="22" t="s">
        <v>50</v>
      </c>
      <c r="B47" s="17">
        <f>B45*0.5</f>
        <v>7500</v>
      </c>
      <c r="C47" s="17"/>
      <c r="D47" s="17"/>
      <c r="E47" s="21"/>
    </row>
    <row r="48" spans="1:5">
      <c r="A48" s="22" t="s">
        <v>51</v>
      </c>
      <c r="B48" s="17">
        <f>B45*0.25</f>
        <v>3750</v>
      </c>
      <c r="C48" s="17"/>
      <c r="D48" s="17"/>
      <c r="E48" s="21"/>
    </row>
    <row r="49" spans="1:5" ht="21">
      <c r="A49" s="20" t="s">
        <v>6</v>
      </c>
      <c r="B49" s="17"/>
      <c r="C49" s="17"/>
      <c r="D49" s="17"/>
      <c r="E49" s="21"/>
    </row>
    <row r="50" spans="1:5">
      <c r="A50" s="22"/>
      <c r="B50" s="17"/>
      <c r="C50" s="17"/>
      <c r="D50" s="17"/>
      <c r="E50" s="21"/>
    </row>
    <row r="51" spans="1:5">
      <c r="A51" s="22"/>
      <c r="B51" s="17"/>
      <c r="C51" s="17"/>
      <c r="D51" s="17"/>
      <c r="E51" s="21"/>
    </row>
    <row r="52" spans="1:5">
      <c r="A52" s="24"/>
      <c r="B52" s="25"/>
      <c r="C52" s="25"/>
      <c r="D52" s="25"/>
      <c r="E52" s="26"/>
    </row>
    <row r="71" spans="2:11"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2:11">
      <c r="B72" s="5" t="s">
        <v>93</v>
      </c>
      <c r="C72" s="5"/>
      <c r="D72" s="5" t="s">
        <v>97</v>
      </c>
      <c r="E72" s="5"/>
      <c r="F72" s="5"/>
      <c r="G72" s="5"/>
      <c r="H72" s="5"/>
      <c r="I72" s="5"/>
      <c r="J72" s="5"/>
      <c r="K72" s="5"/>
    </row>
    <row r="73" spans="2:11">
      <c r="B73" s="5">
        <v>0</v>
      </c>
      <c r="C73" s="5">
        <v>0</v>
      </c>
      <c r="D73" s="5">
        <v>0</v>
      </c>
      <c r="E73" s="5">
        <v>0</v>
      </c>
      <c r="F73" s="5"/>
      <c r="G73" s="5"/>
      <c r="H73" s="5"/>
      <c r="I73" s="5"/>
      <c r="J73" s="5"/>
      <c r="K73" s="5"/>
    </row>
    <row r="74" spans="2:11">
      <c r="B74" s="5">
        <v>1</v>
      </c>
      <c r="C74" s="5">
        <v>100</v>
      </c>
      <c r="D74" s="5">
        <v>1</v>
      </c>
      <c r="E74" s="5">
        <v>2</v>
      </c>
      <c r="F74" s="5"/>
      <c r="G74" s="5"/>
      <c r="H74" s="5"/>
      <c r="I74" s="5"/>
      <c r="J74" s="5"/>
      <c r="K74" s="5"/>
    </row>
    <row r="75" spans="2:11">
      <c r="B75" s="5">
        <v>2</v>
      </c>
      <c r="C75" s="5">
        <v>200</v>
      </c>
      <c r="D75" s="5">
        <v>2</v>
      </c>
      <c r="E75" s="5">
        <v>2</v>
      </c>
      <c r="F75" s="5"/>
      <c r="G75" s="5"/>
      <c r="H75" s="5"/>
      <c r="I75" s="5"/>
      <c r="J75" s="5"/>
      <c r="K75" s="5"/>
    </row>
    <row r="76" spans="2:11"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2:11"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2:11"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2:11">
      <c r="B79" s="5" t="s">
        <v>62</v>
      </c>
      <c r="C79" s="5"/>
      <c r="D79" s="5"/>
      <c r="E79" s="5"/>
      <c r="F79" s="5"/>
      <c r="G79" s="5"/>
      <c r="H79" s="5"/>
      <c r="I79" s="5"/>
      <c r="J79" s="5"/>
      <c r="K79" s="5"/>
    </row>
    <row r="80" spans="2:11">
      <c r="B80" s="5" t="s">
        <v>12</v>
      </c>
      <c r="C80" s="5" t="s">
        <v>42</v>
      </c>
      <c r="D80" s="5"/>
      <c r="E80" s="5"/>
      <c r="F80" s="5"/>
      <c r="G80" s="5" t="s">
        <v>12</v>
      </c>
      <c r="H80" s="5"/>
      <c r="I80" s="5"/>
      <c r="J80" s="5" t="s">
        <v>12</v>
      </c>
      <c r="K80" s="5"/>
    </row>
    <row r="81" spans="2:11">
      <c r="B81" s="5">
        <v>1</v>
      </c>
      <c r="C81" s="5">
        <v>160</v>
      </c>
      <c r="D81" s="5"/>
      <c r="E81" s="5">
        <v>0</v>
      </c>
      <c r="F81" s="5"/>
      <c r="G81" s="5">
        <v>1</v>
      </c>
      <c r="H81" s="5">
        <v>5</v>
      </c>
      <c r="I81" s="5"/>
      <c r="J81" s="5">
        <v>1</v>
      </c>
      <c r="K81" s="5">
        <v>0.4</v>
      </c>
    </row>
    <row r="82" spans="2:11">
      <c r="B82" s="5">
        <v>2</v>
      </c>
      <c r="C82" s="5">
        <v>220</v>
      </c>
      <c r="D82" s="5"/>
      <c r="E82" s="5">
        <v>12</v>
      </c>
      <c r="F82" s="5"/>
      <c r="G82" s="5">
        <v>2</v>
      </c>
      <c r="H82" s="5">
        <v>7</v>
      </c>
      <c r="I82" s="5"/>
      <c r="J82" s="5">
        <v>2</v>
      </c>
      <c r="K82" s="5">
        <v>0.8</v>
      </c>
    </row>
    <row r="83" spans="2:11">
      <c r="B83" s="5">
        <v>3</v>
      </c>
      <c r="C83" s="5">
        <v>280</v>
      </c>
      <c r="D83" s="5"/>
      <c r="E83" s="5">
        <v>18</v>
      </c>
      <c r="F83" s="5"/>
      <c r="G83" s="5">
        <v>3</v>
      </c>
      <c r="H83" s="5">
        <v>9</v>
      </c>
      <c r="I83" s="5"/>
      <c r="J83" s="5">
        <v>3</v>
      </c>
      <c r="K83" s="5">
        <v>1.2</v>
      </c>
    </row>
    <row r="84" spans="2:11">
      <c r="B84" s="5">
        <v>4</v>
      </c>
      <c r="C84" s="5">
        <v>340</v>
      </c>
      <c r="D84" s="5"/>
      <c r="E84" s="5">
        <v>24</v>
      </c>
      <c r="F84" s="5"/>
      <c r="G84" s="5">
        <v>4</v>
      </c>
      <c r="H84" s="5">
        <v>11</v>
      </c>
      <c r="I84" s="5"/>
      <c r="J84" s="5">
        <v>4</v>
      </c>
      <c r="K84" s="5">
        <v>1.6</v>
      </c>
    </row>
    <row r="85" spans="2:11">
      <c r="B85" s="5">
        <v>5</v>
      </c>
      <c r="C85" s="5">
        <v>400</v>
      </c>
      <c r="D85" s="5"/>
      <c r="E85" s="5"/>
      <c r="F85" s="5"/>
      <c r="G85" s="5">
        <v>5</v>
      </c>
      <c r="H85" s="5">
        <v>15</v>
      </c>
      <c r="I85" s="5"/>
      <c r="J85" s="5">
        <v>5</v>
      </c>
      <c r="K85" s="5">
        <v>2</v>
      </c>
    </row>
    <row r="86" spans="2:11">
      <c r="B86" s="5">
        <v>6</v>
      </c>
      <c r="C86" s="5">
        <v>0</v>
      </c>
      <c r="D86" s="5"/>
      <c r="E86" s="5"/>
      <c r="F86" s="5"/>
      <c r="G86" s="5"/>
      <c r="H86" s="5"/>
      <c r="I86" s="5"/>
      <c r="J86" s="5"/>
      <c r="K86" s="5"/>
    </row>
    <row r="87" spans="2:11">
      <c r="B87" s="5"/>
      <c r="C87" s="5"/>
      <c r="D87" s="5"/>
      <c r="E87" s="5"/>
      <c r="F87" s="5"/>
      <c r="G87" s="5"/>
      <c r="H87" s="5"/>
    </row>
    <row r="88" spans="2:11">
      <c r="B88" s="4"/>
      <c r="C88" s="4"/>
    </row>
    <row r="89" spans="2:11">
      <c r="B89" s="4"/>
      <c r="C89" s="4"/>
    </row>
    <row r="90" spans="2:11">
      <c r="B90" s="4"/>
      <c r="C90" s="4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93"/>
  <sheetViews>
    <sheetView zoomScaleNormal="100" workbookViewId="0"/>
  </sheetViews>
  <sheetFormatPr defaultRowHeight="14.4"/>
  <cols>
    <col min="1" max="1" width="36.88671875" bestFit="1" customWidth="1"/>
    <col min="2" max="2" width="15.6640625" bestFit="1" customWidth="1"/>
    <col min="3" max="3" width="11.77734375" bestFit="1" customWidth="1"/>
    <col min="4" max="4" width="17.33203125" bestFit="1" customWidth="1"/>
    <col min="5" max="5" width="8.77734375" bestFit="1" customWidth="1"/>
    <col min="7" max="7" width="6.21875" bestFit="1" customWidth="1"/>
    <col min="8" max="8" width="3" bestFit="1" customWidth="1"/>
  </cols>
  <sheetData>
    <row r="1" spans="1:5" ht="25.8">
      <c r="A1" s="18" t="s">
        <v>125</v>
      </c>
      <c r="B1" s="7" t="s">
        <v>61</v>
      </c>
      <c r="C1" s="8" t="s">
        <v>59</v>
      </c>
      <c r="D1" s="9" t="s">
        <v>60</v>
      </c>
      <c r="E1" s="10"/>
    </row>
    <row r="2" spans="1:5" ht="21">
      <c r="A2" s="20" t="s">
        <v>8</v>
      </c>
      <c r="B2" s="7"/>
      <c r="C2" s="7" t="s">
        <v>9</v>
      </c>
      <c r="D2" s="7" t="s">
        <v>10</v>
      </c>
      <c r="E2" s="7" t="s">
        <v>67</v>
      </c>
    </row>
    <row r="3" spans="1:5">
      <c r="A3" s="22" t="s">
        <v>29</v>
      </c>
      <c r="B3" s="7"/>
      <c r="C3" s="8">
        <f>C5+C8+C10+(SUM(C11:C50))</f>
        <v>390</v>
      </c>
      <c r="D3" s="8">
        <f>SUM(D5:D50)</f>
        <v>7</v>
      </c>
      <c r="E3" s="8">
        <f>SUM(E4:E9,E11:E50)</f>
        <v>3</v>
      </c>
    </row>
    <row r="4" spans="1:5" ht="21">
      <c r="A4" s="20" t="s">
        <v>1</v>
      </c>
      <c r="B4" s="7" t="s">
        <v>28</v>
      </c>
      <c r="C4" s="7" t="s">
        <v>9</v>
      </c>
      <c r="D4" s="7" t="s">
        <v>10</v>
      </c>
      <c r="E4" s="7" t="s">
        <v>83</v>
      </c>
    </row>
    <row r="5" spans="1:5" ht="72">
      <c r="A5" s="23" t="s">
        <v>114</v>
      </c>
      <c r="B5" s="7">
        <v>1</v>
      </c>
      <c r="C5" s="7">
        <v>60</v>
      </c>
      <c r="D5" s="7">
        <v>7</v>
      </c>
      <c r="E5" s="7">
        <v>3</v>
      </c>
    </row>
    <row r="6" spans="1:5" ht="21">
      <c r="A6" s="20" t="s">
        <v>15</v>
      </c>
      <c r="B6" s="7">
        <v>1</v>
      </c>
      <c r="C6" s="7">
        <f>2000-C3</f>
        <v>1610</v>
      </c>
      <c r="D6" s="7">
        <v>0</v>
      </c>
      <c r="E6" s="7"/>
    </row>
    <row r="7" spans="1:5" ht="21">
      <c r="A7" s="20" t="s">
        <v>2</v>
      </c>
      <c r="B7" s="7"/>
      <c r="C7" s="7"/>
      <c r="D7" s="7"/>
      <c r="E7" s="7"/>
    </row>
    <row r="8" spans="1:5">
      <c r="A8" s="23" t="s">
        <v>57</v>
      </c>
      <c r="B8" s="11">
        <v>0</v>
      </c>
      <c r="C8" s="7">
        <f>B8*100</f>
        <v>0</v>
      </c>
      <c r="D8" s="7">
        <v>0</v>
      </c>
      <c r="E8" s="7"/>
    </row>
    <row r="9" spans="1:5" ht="21">
      <c r="A9" s="20" t="s">
        <v>3</v>
      </c>
      <c r="B9" s="7"/>
      <c r="C9" s="7"/>
      <c r="D9" s="7"/>
      <c r="E9" s="7" t="s">
        <v>14</v>
      </c>
    </row>
    <row r="10" spans="1:5" ht="28.8">
      <c r="A10" s="23" t="s">
        <v>41</v>
      </c>
      <c r="B10" s="11">
        <v>1</v>
      </c>
      <c r="C10" s="7">
        <f>VLOOKUP(B10,B83:C93,2,FALSE)</f>
        <v>320</v>
      </c>
      <c r="D10" s="7">
        <f>B10*0</f>
        <v>0</v>
      </c>
      <c r="E10" s="7">
        <f>B10*1</f>
        <v>1</v>
      </c>
    </row>
    <row r="11" spans="1:5">
      <c r="A11" s="23" t="s">
        <v>92</v>
      </c>
      <c r="B11" s="11">
        <v>0</v>
      </c>
      <c r="C11" s="7">
        <f>VLOOKUP(B11,B76:C78,2,FALSE)</f>
        <v>0</v>
      </c>
      <c r="D11" s="7">
        <f>VLOOKUP(B11,D76:E78,2,FALSE)</f>
        <v>0</v>
      </c>
      <c r="E11" s="7"/>
    </row>
    <row r="12" spans="1:5" ht="34.799999999999997">
      <c r="A12" s="29" t="s">
        <v>106</v>
      </c>
      <c r="B12" s="7"/>
      <c r="C12" s="7"/>
      <c r="D12" s="7"/>
      <c r="E12" s="7"/>
    </row>
    <row r="13" spans="1:5">
      <c r="A13" s="23" t="s">
        <v>90</v>
      </c>
      <c r="B13" s="11">
        <v>0</v>
      </c>
      <c r="C13" s="7">
        <f>B13*3</f>
        <v>0</v>
      </c>
      <c r="D13" s="7">
        <f>B13*1</f>
        <v>0</v>
      </c>
      <c r="E13" s="7"/>
    </row>
    <row r="14" spans="1:5" ht="28.8">
      <c r="A14" s="23" t="s">
        <v>91</v>
      </c>
      <c r="B14" s="11">
        <v>0</v>
      </c>
      <c r="C14" s="7">
        <f>B14*7</f>
        <v>0</v>
      </c>
      <c r="D14" s="7">
        <f>B14*1</f>
        <v>0</v>
      </c>
      <c r="E14" s="7"/>
    </row>
    <row r="15" spans="1:5">
      <c r="A15" s="23" t="s">
        <v>98</v>
      </c>
      <c r="B15" s="11">
        <v>0</v>
      </c>
      <c r="C15" s="7">
        <f>B15*2</f>
        <v>0</v>
      </c>
      <c r="D15" s="7">
        <v>0</v>
      </c>
      <c r="E15" s="7"/>
    </row>
    <row r="16" spans="1:5">
      <c r="A16" s="23" t="s">
        <v>99</v>
      </c>
      <c r="B16" s="11">
        <v>0</v>
      </c>
      <c r="C16" s="7">
        <f>B16*1.5</f>
        <v>0</v>
      </c>
      <c r="D16" s="7">
        <f>B16*1</f>
        <v>0</v>
      </c>
      <c r="E16" s="7"/>
    </row>
    <row r="17" spans="1:5" ht="21">
      <c r="A17" s="20" t="s">
        <v>33</v>
      </c>
      <c r="B17" s="7"/>
      <c r="C17" s="7"/>
      <c r="D17" s="7"/>
      <c r="E17" s="7"/>
    </row>
    <row r="18" spans="1:5">
      <c r="A18" s="23" t="s">
        <v>43</v>
      </c>
      <c r="B18" s="11">
        <v>1</v>
      </c>
      <c r="C18" s="7">
        <f>B18*10</f>
        <v>10</v>
      </c>
      <c r="D18" s="7">
        <v>0</v>
      </c>
      <c r="E18" s="7"/>
    </row>
    <row r="19" spans="1:5" ht="21">
      <c r="A19" s="20" t="s">
        <v>34</v>
      </c>
      <c r="B19" s="7"/>
      <c r="C19" s="7"/>
      <c r="D19" s="7"/>
      <c r="E19" s="7"/>
    </row>
    <row r="20" spans="1:5">
      <c r="A20" s="23" t="s">
        <v>113</v>
      </c>
      <c r="B20" s="11">
        <v>0</v>
      </c>
      <c r="C20" s="7">
        <f>B20*48</f>
        <v>0</v>
      </c>
      <c r="D20" s="7">
        <v>0</v>
      </c>
      <c r="E20" s="7"/>
    </row>
    <row r="21" spans="1:5" ht="28.8">
      <c r="A21" s="23" t="s">
        <v>110</v>
      </c>
      <c r="B21" s="11">
        <v>0</v>
      </c>
      <c r="C21" s="7">
        <f>B21*30</f>
        <v>0</v>
      </c>
      <c r="D21" s="7">
        <v>0</v>
      </c>
      <c r="E21" s="7"/>
    </row>
    <row r="22" spans="1:5">
      <c r="A22" s="23" t="s">
        <v>119</v>
      </c>
      <c r="B22" s="11">
        <v>0</v>
      </c>
      <c r="C22" s="7">
        <f>B22*18</f>
        <v>0</v>
      </c>
      <c r="D22" s="7">
        <v>0</v>
      </c>
      <c r="E22" s="7"/>
    </row>
    <row r="23" spans="1:5">
      <c r="A23" s="23" t="s">
        <v>123</v>
      </c>
      <c r="B23" s="11">
        <v>0</v>
      </c>
      <c r="C23" s="7">
        <f>B23*108</f>
        <v>0</v>
      </c>
      <c r="D23" s="7">
        <v>0</v>
      </c>
      <c r="E23" s="7"/>
    </row>
    <row r="24" spans="1:5">
      <c r="A24" s="23" t="s">
        <v>107</v>
      </c>
      <c r="B24" s="11">
        <v>0</v>
      </c>
      <c r="C24" s="7">
        <f>B24*42</f>
        <v>0</v>
      </c>
      <c r="D24" s="7">
        <f>B24*6</f>
        <v>0</v>
      </c>
      <c r="E24" s="7"/>
    </row>
    <row r="25" spans="1:5">
      <c r="A25" s="23" t="s">
        <v>68</v>
      </c>
      <c r="B25" s="11">
        <v>0</v>
      </c>
      <c r="C25" s="7">
        <f>B25*25</f>
        <v>0</v>
      </c>
      <c r="D25" s="7">
        <f>B25*6</f>
        <v>0</v>
      </c>
      <c r="E25" s="7"/>
    </row>
    <row r="26" spans="1:5">
      <c r="A26" s="23" t="s">
        <v>120</v>
      </c>
      <c r="B26" s="11">
        <v>0</v>
      </c>
      <c r="C26" s="7">
        <f>B26*72</f>
        <v>0</v>
      </c>
      <c r="D26" s="7">
        <f>B26*6</f>
        <v>0</v>
      </c>
      <c r="E26" s="7"/>
    </row>
    <row r="27" spans="1:5">
      <c r="A27" s="23" t="s">
        <v>111</v>
      </c>
      <c r="B27" s="11">
        <v>0</v>
      </c>
      <c r="C27" s="7">
        <f>B27*15</f>
        <v>0</v>
      </c>
      <c r="D27" s="7">
        <f>B27*1</f>
        <v>0</v>
      </c>
      <c r="E27" s="7"/>
    </row>
    <row r="28" spans="1:5">
      <c r="A28" s="23" t="s">
        <v>121</v>
      </c>
      <c r="B28" s="11">
        <v>0</v>
      </c>
      <c r="C28" s="7">
        <f>B28*22</f>
        <v>0</v>
      </c>
      <c r="D28" s="7">
        <f>B28*1</f>
        <v>0</v>
      </c>
      <c r="E28" s="7"/>
    </row>
    <row r="29" spans="1:5">
      <c r="A29" s="23" t="s">
        <v>124</v>
      </c>
      <c r="B29" s="11">
        <v>0</v>
      </c>
      <c r="C29" s="7">
        <f>B29*132</f>
        <v>0</v>
      </c>
      <c r="D29" s="7">
        <f>B29*6</f>
        <v>0</v>
      </c>
      <c r="E29" s="7"/>
    </row>
    <row r="30" spans="1:5">
      <c r="A30" s="23" t="s">
        <v>38</v>
      </c>
      <c r="B30" s="11">
        <v>0</v>
      </c>
      <c r="C30" s="7">
        <f>B30*0.5</f>
        <v>0</v>
      </c>
      <c r="D30" s="7">
        <v>0</v>
      </c>
      <c r="E30" s="7"/>
    </row>
    <row r="31" spans="1:5" ht="21">
      <c r="A31" s="20" t="s">
        <v>5</v>
      </c>
      <c r="B31" s="7"/>
      <c r="C31" s="7"/>
      <c r="D31" s="7"/>
      <c r="E31" s="7" t="s">
        <v>83</v>
      </c>
    </row>
    <row r="32" spans="1:5" ht="57.6">
      <c r="A32" s="23" t="s">
        <v>79</v>
      </c>
      <c r="B32" s="11">
        <v>0</v>
      </c>
      <c r="C32" s="7">
        <v>0</v>
      </c>
      <c r="D32" s="7">
        <v>0</v>
      </c>
      <c r="E32" s="7">
        <v>0</v>
      </c>
    </row>
    <row r="33" spans="1:5">
      <c r="A33" s="23" t="s">
        <v>100</v>
      </c>
      <c r="B33" s="11">
        <v>0</v>
      </c>
      <c r="C33" s="7">
        <f>B33*1</f>
        <v>0</v>
      </c>
      <c r="D33" s="7">
        <f>B33*0</f>
        <v>0</v>
      </c>
      <c r="E33" s="7">
        <v>0</v>
      </c>
    </row>
    <row r="34" spans="1:5">
      <c r="A34" s="23" t="s">
        <v>69</v>
      </c>
      <c r="B34" s="11">
        <v>0</v>
      </c>
      <c r="C34" s="7">
        <f>B34*14</f>
        <v>0</v>
      </c>
      <c r="D34" s="7">
        <f>B34*2</f>
        <v>0</v>
      </c>
      <c r="E34" s="7">
        <v>0</v>
      </c>
    </row>
    <row r="35" spans="1:5">
      <c r="A35" s="23" t="s">
        <v>54</v>
      </c>
      <c r="B35" s="11">
        <v>0</v>
      </c>
      <c r="C35" s="7">
        <f>B35*20</f>
        <v>0</v>
      </c>
      <c r="D35" s="7">
        <v>0</v>
      </c>
      <c r="E35" s="7">
        <v>0</v>
      </c>
    </row>
    <row r="36" spans="1:5">
      <c r="A36" s="23" t="s">
        <v>39</v>
      </c>
      <c r="B36" s="11">
        <v>0</v>
      </c>
      <c r="C36" s="7">
        <f>B36*10</f>
        <v>0</v>
      </c>
      <c r="D36" s="7">
        <f>B36*1</f>
        <v>0</v>
      </c>
      <c r="E36" s="7">
        <v>0</v>
      </c>
    </row>
    <row r="37" spans="1:5">
      <c r="A37" s="23" t="s">
        <v>55</v>
      </c>
      <c r="B37" s="11">
        <v>0</v>
      </c>
      <c r="C37" s="7">
        <f>B37*20</f>
        <v>0</v>
      </c>
      <c r="D37" s="7">
        <f>B37*1</f>
        <v>0</v>
      </c>
      <c r="E37" s="7">
        <v>0</v>
      </c>
    </row>
    <row r="38" spans="1:5">
      <c r="A38" s="23" t="s">
        <v>56</v>
      </c>
      <c r="B38" s="11">
        <v>0</v>
      </c>
      <c r="C38" s="7">
        <f>B38*20</f>
        <v>0</v>
      </c>
      <c r="D38" s="7">
        <f>B38*1</f>
        <v>0</v>
      </c>
      <c r="E38" s="7">
        <f>B38*1</f>
        <v>0</v>
      </c>
    </row>
    <row r="39" spans="1:5">
      <c r="A39" s="23" t="s">
        <v>115</v>
      </c>
      <c r="B39" s="11">
        <v>0</v>
      </c>
      <c r="C39" s="7">
        <f>B39*10</f>
        <v>0</v>
      </c>
      <c r="D39" s="7">
        <f>B39*2</f>
        <v>0</v>
      </c>
      <c r="E39" s="7">
        <v>0</v>
      </c>
    </row>
    <row r="40" spans="1:5" ht="14.4" customHeight="1">
      <c r="A40" s="23" t="s">
        <v>116</v>
      </c>
      <c r="B40" s="12">
        <v>0</v>
      </c>
      <c r="C40" s="12">
        <v>0</v>
      </c>
      <c r="D40" s="12">
        <v>0</v>
      </c>
      <c r="E40" s="12">
        <v>0</v>
      </c>
    </row>
    <row r="41" spans="1:5" ht="21">
      <c r="A41" s="20" t="s">
        <v>85</v>
      </c>
      <c r="B41" s="7"/>
      <c r="C41" s="7"/>
      <c r="D41" s="7"/>
      <c r="E41" s="7" t="s">
        <v>83</v>
      </c>
    </row>
    <row r="42" spans="1:5">
      <c r="A42" s="22" t="s">
        <v>83</v>
      </c>
      <c r="B42" s="11">
        <v>0</v>
      </c>
      <c r="C42" s="7">
        <f>B42*2</f>
        <v>0</v>
      </c>
      <c r="D42" s="7">
        <v>0</v>
      </c>
      <c r="E42" s="7">
        <f>B42</f>
        <v>0</v>
      </c>
    </row>
    <row r="43" spans="1:5">
      <c r="A43" s="23" t="s">
        <v>86</v>
      </c>
      <c r="B43" s="11">
        <v>0</v>
      </c>
      <c r="C43" s="7">
        <f>B43*20</f>
        <v>0</v>
      </c>
      <c r="D43" s="7">
        <f>B43*10</f>
        <v>0</v>
      </c>
      <c r="E43" s="7">
        <v>0</v>
      </c>
    </row>
    <row r="44" spans="1:5">
      <c r="A44" s="23" t="s">
        <v>95</v>
      </c>
      <c r="B44" s="11">
        <v>0</v>
      </c>
      <c r="C44" s="7">
        <f>B44*90</f>
        <v>0</v>
      </c>
      <c r="D44" s="7">
        <f>B44*40</f>
        <v>0</v>
      </c>
      <c r="E44" s="7">
        <f>B44*3</f>
        <v>0</v>
      </c>
    </row>
    <row r="45" spans="1:5">
      <c r="A45" s="23" t="s">
        <v>108</v>
      </c>
      <c r="B45" s="11">
        <v>0</v>
      </c>
      <c r="C45" s="7">
        <f>B45*140</f>
        <v>0</v>
      </c>
      <c r="D45" s="7">
        <f>B45*120</f>
        <v>0</v>
      </c>
      <c r="E45" s="7">
        <f>B45*9</f>
        <v>0</v>
      </c>
    </row>
    <row r="46" spans="1:5">
      <c r="A46" s="23" t="s">
        <v>126</v>
      </c>
      <c r="B46" s="11">
        <v>0</v>
      </c>
      <c r="C46" s="7">
        <f>B46*50</f>
        <v>0</v>
      </c>
      <c r="D46" s="7">
        <v>0</v>
      </c>
      <c r="E46" s="7">
        <v>0</v>
      </c>
    </row>
    <row r="47" spans="1:5" ht="21">
      <c r="A47" s="20" t="s">
        <v>7</v>
      </c>
      <c r="B47" s="17"/>
      <c r="C47" s="17"/>
      <c r="D47" s="17"/>
      <c r="E47" s="21"/>
    </row>
    <row r="48" spans="1:5">
      <c r="A48" s="22" t="s">
        <v>24</v>
      </c>
      <c r="B48" s="17">
        <f>2000*10</f>
        <v>20000</v>
      </c>
      <c r="C48" s="17"/>
      <c r="D48" s="17"/>
      <c r="E48" s="21"/>
    </row>
    <row r="49" spans="1:5">
      <c r="A49" s="22" t="s">
        <v>25</v>
      </c>
      <c r="B49" s="17">
        <f>B48*0.75</f>
        <v>15000</v>
      </c>
      <c r="C49" s="17"/>
      <c r="D49" s="17"/>
      <c r="E49" s="21"/>
    </row>
    <row r="50" spans="1:5">
      <c r="A50" s="22" t="s">
        <v>50</v>
      </c>
      <c r="B50" s="17">
        <f>B48*0.5</f>
        <v>10000</v>
      </c>
      <c r="C50" s="17"/>
      <c r="D50" s="17"/>
      <c r="E50" s="21"/>
    </row>
    <row r="51" spans="1:5">
      <c r="A51" s="22" t="s">
        <v>51</v>
      </c>
      <c r="B51" s="17">
        <f>B48*0.25</f>
        <v>5000</v>
      </c>
      <c r="C51" s="17"/>
      <c r="D51" s="17"/>
      <c r="E51" s="21"/>
    </row>
    <row r="52" spans="1:5" ht="21">
      <c r="A52" s="20" t="s">
        <v>6</v>
      </c>
      <c r="B52" s="17"/>
      <c r="C52" s="17"/>
      <c r="D52" s="17"/>
      <c r="E52" s="21"/>
    </row>
    <row r="53" spans="1:5">
      <c r="A53" s="22"/>
      <c r="B53" s="17"/>
      <c r="C53" s="17"/>
      <c r="D53" s="17"/>
      <c r="E53" s="21"/>
    </row>
    <row r="54" spans="1:5">
      <c r="A54" s="22"/>
      <c r="B54" s="17"/>
      <c r="C54" s="17"/>
      <c r="D54" s="17"/>
      <c r="E54" s="21"/>
    </row>
    <row r="55" spans="1:5">
      <c r="A55" s="24"/>
      <c r="B55" s="25"/>
      <c r="C55" s="25"/>
      <c r="D55" s="25"/>
      <c r="E55" s="26"/>
    </row>
    <row r="74" spans="2:11"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2:11">
      <c r="B75" s="5" t="s">
        <v>93</v>
      </c>
      <c r="C75" s="5"/>
      <c r="D75" s="5" t="s">
        <v>97</v>
      </c>
      <c r="E75" s="5"/>
      <c r="F75" s="5"/>
      <c r="G75" s="5"/>
      <c r="H75" s="5"/>
      <c r="I75" s="5"/>
      <c r="J75" s="5"/>
      <c r="K75" s="5"/>
    </row>
    <row r="76" spans="2:11">
      <c r="B76" s="5">
        <v>0</v>
      </c>
      <c r="C76" s="5">
        <v>0</v>
      </c>
      <c r="D76" s="5">
        <v>0</v>
      </c>
      <c r="E76" s="5">
        <v>0</v>
      </c>
      <c r="F76" s="5"/>
      <c r="G76" s="5"/>
      <c r="H76" s="5"/>
      <c r="I76" s="5"/>
      <c r="J76" s="5"/>
      <c r="K76" s="5"/>
    </row>
    <row r="77" spans="2:11">
      <c r="B77" s="5">
        <v>1</v>
      </c>
      <c r="C77" s="5">
        <v>200</v>
      </c>
      <c r="D77" s="5">
        <v>1</v>
      </c>
      <c r="E77" s="5">
        <v>2</v>
      </c>
      <c r="F77" s="5"/>
      <c r="G77" s="5"/>
      <c r="H77" s="5"/>
      <c r="I77" s="5"/>
      <c r="J77" s="5"/>
      <c r="K77" s="5"/>
    </row>
    <row r="78" spans="2:11">
      <c r="B78" s="5">
        <v>2</v>
      </c>
      <c r="C78" s="5">
        <v>0</v>
      </c>
      <c r="D78" s="5">
        <v>2</v>
      </c>
      <c r="E78" s="5">
        <v>0</v>
      </c>
      <c r="F78" s="5"/>
      <c r="G78" s="5"/>
      <c r="H78" s="5"/>
      <c r="I78" s="5"/>
      <c r="J78" s="5"/>
      <c r="K78" s="5"/>
    </row>
    <row r="79" spans="2:11"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2:11"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2:11"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2:11">
      <c r="B82" s="5" t="s">
        <v>62</v>
      </c>
      <c r="C82" s="5"/>
      <c r="D82" s="5"/>
      <c r="E82" s="5"/>
      <c r="F82" s="5"/>
      <c r="G82" s="5"/>
      <c r="H82" s="5"/>
      <c r="I82" s="5"/>
      <c r="J82" s="5"/>
      <c r="K82" s="5"/>
    </row>
    <row r="83" spans="2:11">
      <c r="B83" s="5" t="s">
        <v>12</v>
      </c>
      <c r="C83" s="5" t="s">
        <v>42</v>
      </c>
      <c r="D83" s="5"/>
      <c r="E83" s="5"/>
      <c r="F83" s="5"/>
      <c r="G83" s="5" t="s">
        <v>12</v>
      </c>
      <c r="H83" s="5"/>
      <c r="I83" s="5"/>
      <c r="J83" s="5" t="s">
        <v>12</v>
      </c>
      <c r="K83" s="5"/>
    </row>
    <row r="84" spans="2:11">
      <c r="B84" s="5">
        <v>1</v>
      </c>
      <c r="C84" s="5">
        <v>320</v>
      </c>
      <c r="D84" s="5"/>
      <c r="E84" s="5">
        <v>0</v>
      </c>
      <c r="F84" s="5"/>
      <c r="G84" s="5">
        <v>1</v>
      </c>
      <c r="H84" s="5">
        <v>5</v>
      </c>
      <c r="I84" s="5"/>
      <c r="J84" s="5">
        <v>1</v>
      </c>
      <c r="K84" s="5">
        <v>0.4</v>
      </c>
    </row>
    <row r="85" spans="2:11">
      <c r="B85" s="5">
        <v>2</v>
      </c>
      <c r="C85" s="5">
        <v>440</v>
      </c>
      <c r="D85" s="5"/>
      <c r="E85" s="5">
        <v>12</v>
      </c>
      <c r="F85" s="5"/>
      <c r="G85" s="5">
        <v>2</v>
      </c>
      <c r="H85" s="5">
        <v>7</v>
      </c>
      <c r="I85" s="5"/>
      <c r="J85" s="5">
        <v>2</v>
      </c>
      <c r="K85" s="5">
        <v>0.8</v>
      </c>
    </row>
    <row r="86" spans="2:11">
      <c r="B86" s="5">
        <v>3</v>
      </c>
      <c r="C86" s="5">
        <v>560</v>
      </c>
      <c r="D86" s="5"/>
      <c r="E86" s="5">
        <v>18</v>
      </c>
      <c r="F86" s="5"/>
      <c r="G86" s="5">
        <v>3</v>
      </c>
      <c r="H86" s="5">
        <v>9</v>
      </c>
      <c r="I86" s="5"/>
      <c r="J86" s="5">
        <v>3</v>
      </c>
      <c r="K86" s="5">
        <v>1.2</v>
      </c>
    </row>
    <row r="87" spans="2:11">
      <c r="B87" s="5">
        <v>4</v>
      </c>
      <c r="C87" s="5">
        <v>680</v>
      </c>
      <c r="D87" s="5"/>
      <c r="E87" s="5">
        <v>24</v>
      </c>
      <c r="F87" s="5"/>
      <c r="G87" s="5">
        <v>4</v>
      </c>
      <c r="H87" s="5">
        <v>11</v>
      </c>
      <c r="I87" s="5"/>
      <c r="J87" s="5">
        <v>4</v>
      </c>
      <c r="K87" s="5">
        <v>1.6</v>
      </c>
    </row>
    <row r="88" spans="2:11">
      <c r="B88" s="5">
        <v>5</v>
      </c>
      <c r="C88" s="5">
        <v>800</v>
      </c>
      <c r="D88" s="5"/>
      <c r="E88" s="5"/>
      <c r="F88" s="5"/>
      <c r="G88" s="5">
        <v>5</v>
      </c>
      <c r="H88" s="5">
        <v>15</v>
      </c>
      <c r="I88" s="5"/>
      <c r="J88" s="5">
        <v>5</v>
      </c>
      <c r="K88" s="5">
        <v>2</v>
      </c>
    </row>
    <row r="89" spans="2:11">
      <c r="B89" s="5">
        <v>6</v>
      </c>
      <c r="C89" s="5">
        <v>0</v>
      </c>
      <c r="D89" s="5"/>
      <c r="E89" s="5"/>
      <c r="F89" s="5"/>
      <c r="G89" s="5"/>
      <c r="H89" s="5"/>
      <c r="I89" s="5"/>
      <c r="J89" s="5"/>
      <c r="K89" s="5"/>
    </row>
    <row r="90" spans="2:11"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2:11">
      <c r="B91" s="4"/>
      <c r="C91" s="4"/>
    </row>
    <row r="92" spans="2:11">
      <c r="B92" s="4"/>
      <c r="C92" s="4"/>
    </row>
    <row r="93" spans="2:11">
      <c r="B93" s="4"/>
      <c r="C93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63"/>
  <sheetViews>
    <sheetView zoomScaleNormal="100" workbookViewId="0"/>
  </sheetViews>
  <sheetFormatPr defaultRowHeight="14.4"/>
  <cols>
    <col min="1" max="1" width="35.109375" bestFit="1" customWidth="1"/>
    <col min="2" max="2" width="16.109375" bestFit="1" customWidth="1"/>
    <col min="3" max="3" width="11.88671875" bestFit="1" customWidth="1"/>
    <col min="4" max="4" width="17.21875" bestFit="1" customWidth="1"/>
  </cols>
  <sheetData>
    <row r="1" spans="1:5" ht="25.8">
      <c r="A1" s="18" t="s">
        <v>30</v>
      </c>
      <c r="B1" s="7" t="s">
        <v>61</v>
      </c>
      <c r="C1" s="8" t="s">
        <v>59</v>
      </c>
      <c r="D1" s="9" t="s">
        <v>60</v>
      </c>
      <c r="E1" s="19"/>
    </row>
    <row r="2" spans="1:5" ht="21">
      <c r="A2" s="20" t="s">
        <v>8</v>
      </c>
      <c r="B2" s="7"/>
      <c r="C2" s="7" t="s">
        <v>9</v>
      </c>
      <c r="D2" s="7" t="s">
        <v>10</v>
      </c>
      <c r="E2" s="21"/>
    </row>
    <row r="3" spans="1:5">
      <c r="A3" s="22" t="s">
        <v>29</v>
      </c>
      <c r="B3" s="7"/>
      <c r="C3" s="8">
        <f>C5+C8+C10+(SUM(C11:C22))</f>
        <v>3.95</v>
      </c>
      <c r="D3" s="8">
        <f>SUM(D5:D22)</f>
        <v>1</v>
      </c>
      <c r="E3" s="21"/>
    </row>
    <row r="4" spans="1:5" ht="21">
      <c r="A4" s="20" t="s">
        <v>1</v>
      </c>
      <c r="B4" s="7" t="s">
        <v>28</v>
      </c>
      <c r="C4" s="7" t="s">
        <v>9</v>
      </c>
      <c r="D4" s="7" t="s">
        <v>10</v>
      </c>
      <c r="E4" s="21"/>
    </row>
    <row r="5" spans="1:5" ht="85.8" customHeight="1">
      <c r="A5" s="23" t="s">
        <v>13</v>
      </c>
      <c r="B5" s="7">
        <v>1</v>
      </c>
      <c r="C5" s="7">
        <v>3.6</v>
      </c>
      <c r="D5" s="7">
        <v>1</v>
      </c>
      <c r="E5" s="21"/>
    </row>
    <row r="6" spans="1:5" ht="21">
      <c r="A6" s="20" t="s">
        <v>15</v>
      </c>
      <c r="B6" s="7">
        <v>1</v>
      </c>
      <c r="C6" s="7">
        <f>5-C3</f>
        <v>1.0499999999999998</v>
      </c>
      <c r="D6" s="7">
        <v>0</v>
      </c>
      <c r="E6" s="21"/>
    </row>
    <row r="7" spans="1:5" ht="21">
      <c r="A7" s="20" t="s">
        <v>2</v>
      </c>
      <c r="B7" s="7"/>
      <c r="C7" s="7"/>
      <c r="D7" s="7"/>
      <c r="E7" s="21"/>
    </row>
    <row r="8" spans="1:5">
      <c r="A8" s="23" t="s">
        <v>27</v>
      </c>
      <c r="B8" s="11">
        <v>1</v>
      </c>
      <c r="C8" s="7">
        <f>B8*0.25</f>
        <v>0.25</v>
      </c>
      <c r="D8" s="7">
        <v>0</v>
      </c>
      <c r="E8" s="21"/>
    </row>
    <row r="9" spans="1:5" ht="21">
      <c r="A9" s="20" t="s">
        <v>3</v>
      </c>
      <c r="B9" s="7"/>
      <c r="C9" s="7"/>
      <c r="D9" s="7"/>
      <c r="E9" s="7" t="s">
        <v>14</v>
      </c>
    </row>
    <row r="10" spans="1:5" ht="28.8">
      <c r="A10" s="23" t="s">
        <v>26</v>
      </c>
      <c r="B10" s="11">
        <v>1</v>
      </c>
      <c r="C10" s="7">
        <f>B10*0.1</f>
        <v>0.1</v>
      </c>
      <c r="D10" s="7">
        <f>B10*0</f>
        <v>0</v>
      </c>
      <c r="E10" s="7">
        <f>B10*0.1</f>
        <v>0.1</v>
      </c>
    </row>
    <row r="11" spans="1:5" ht="21">
      <c r="A11" s="20" t="s">
        <v>5</v>
      </c>
      <c r="B11" s="7"/>
      <c r="C11" s="7"/>
      <c r="D11" s="7"/>
      <c r="E11" s="21"/>
    </row>
    <row r="12" spans="1:5">
      <c r="A12" s="22" t="s">
        <v>16</v>
      </c>
      <c r="B12" s="11">
        <v>0</v>
      </c>
      <c r="C12" s="7">
        <f>B12*0.015</f>
        <v>0</v>
      </c>
      <c r="D12" s="7">
        <f t="shared" ref="D12:D19" si="0">B12*0</f>
        <v>0</v>
      </c>
      <c r="E12" s="21"/>
    </row>
    <row r="13" spans="1:5">
      <c r="A13" s="22" t="s">
        <v>17</v>
      </c>
      <c r="B13" s="11">
        <v>0</v>
      </c>
      <c r="C13" s="7">
        <f>B13*0.02</f>
        <v>0</v>
      </c>
      <c r="D13" s="7">
        <f t="shared" si="0"/>
        <v>0</v>
      </c>
      <c r="E13" s="21"/>
    </row>
    <row r="14" spans="1:5">
      <c r="A14" s="22" t="s">
        <v>18</v>
      </c>
      <c r="B14" s="11">
        <v>0</v>
      </c>
      <c r="C14" s="7">
        <f>B14*0.02</f>
        <v>0</v>
      </c>
      <c r="D14" s="7">
        <f t="shared" si="0"/>
        <v>0</v>
      </c>
      <c r="E14" s="21"/>
    </row>
    <row r="15" spans="1:5">
      <c r="A15" s="22" t="s">
        <v>19</v>
      </c>
      <c r="B15" s="11">
        <v>0</v>
      </c>
      <c r="C15" s="7">
        <f>B15*0.015</f>
        <v>0</v>
      </c>
      <c r="D15" s="7">
        <f t="shared" si="0"/>
        <v>0</v>
      </c>
      <c r="E15" s="21"/>
    </row>
    <row r="16" spans="1:5">
      <c r="A16" s="22" t="s">
        <v>20</v>
      </c>
      <c r="B16" s="11">
        <v>0</v>
      </c>
      <c r="C16" s="7">
        <f>B16*0.01</f>
        <v>0</v>
      </c>
      <c r="D16" s="7">
        <f t="shared" si="0"/>
        <v>0</v>
      </c>
      <c r="E16" s="21"/>
    </row>
    <row r="17" spans="1:5">
      <c r="A17" s="22" t="s">
        <v>21</v>
      </c>
      <c r="B17" s="11">
        <v>0</v>
      </c>
      <c r="C17" s="7">
        <f>B17*0.015</f>
        <v>0</v>
      </c>
      <c r="D17" s="7">
        <f t="shared" si="0"/>
        <v>0</v>
      </c>
      <c r="E17" s="21"/>
    </row>
    <row r="18" spans="1:5">
      <c r="A18" s="22" t="s">
        <v>22</v>
      </c>
      <c r="B18" s="11">
        <v>0</v>
      </c>
      <c r="C18" s="7">
        <f>B18*0.015</f>
        <v>0</v>
      </c>
      <c r="D18" s="7">
        <f t="shared" si="0"/>
        <v>0</v>
      </c>
      <c r="E18" s="21"/>
    </row>
    <row r="19" spans="1:5">
      <c r="A19" s="22" t="s">
        <v>23</v>
      </c>
      <c r="B19" s="11">
        <v>0</v>
      </c>
      <c r="C19" s="7">
        <f>B19*0.01</f>
        <v>0</v>
      </c>
      <c r="D19" s="7">
        <f t="shared" si="0"/>
        <v>0</v>
      </c>
      <c r="E19" s="21"/>
    </row>
    <row r="20" spans="1:5" ht="21">
      <c r="A20" s="20" t="s">
        <v>4</v>
      </c>
      <c r="B20" s="17"/>
      <c r="C20" s="17"/>
      <c r="D20" s="17"/>
      <c r="E20" s="21"/>
    </row>
    <row r="21" spans="1:5">
      <c r="A21" s="22" t="s">
        <v>31</v>
      </c>
      <c r="B21" s="32">
        <v>0</v>
      </c>
      <c r="C21" s="31">
        <f>B21*0.5</f>
        <v>0</v>
      </c>
      <c r="D21" s="31">
        <v>0</v>
      </c>
      <c r="E21" s="21"/>
    </row>
    <row r="22" spans="1:5" ht="21">
      <c r="A22" s="20" t="s">
        <v>7</v>
      </c>
      <c r="B22" s="17"/>
      <c r="C22" s="17"/>
      <c r="D22" s="17"/>
      <c r="E22" s="21"/>
    </row>
    <row r="23" spans="1:5">
      <c r="A23" s="22" t="s">
        <v>24</v>
      </c>
      <c r="B23" s="17">
        <f>5*10</f>
        <v>50</v>
      </c>
      <c r="C23" s="17"/>
      <c r="D23" s="17"/>
      <c r="E23" s="21"/>
    </row>
    <row r="24" spans="1:5">
      <c r="A24" s="22" t="s">
        <v>25</v>
      </c>
      <c r="B24" s="17">
        <f>B23*0.75</f>
        <v>37.5</v>
      </c>
      <c r="C24" s="17"/>
      <c r="D24" s="17"/>
      <c r="E24" s="21"/>
    </row>
    <row r="25" spans="1:5">
      <c r="A25" s="22" t="s">
        <v>50</v>
      </c>
      <c r="B25" s="17">
        <f>B23*0.5</f>
        <v>25</v>
      </c>
      <c r="C25" s="17"/>
      <c r="D25" s="17"/>
      <c r="E25" s="21"/>
    </row>
    <row r="26" spans="1:5">
      <c r="A26" s="22" t="s">
        <v>51</v>
      </c>
      <c r="B26" s="17">
        <f>B23*0.25</f>
        <v>12.5</v>
      </c>
      <c r="C26" s="17"/>
      <c r="D26" s="17"/>
      <c r="E26" s="21"/>
    </row>
    <row r="27" spans="1:5" ht="21">
      <c r="A27" s="20" t="s">
        <v>6</v>
      </c>
      <c r="B27" s="17"/>
      <c r="C27" s="17"/>
      <c r="D27" s="17"/>
      <c r="E27" s="21"/>
    </row>
    <row r="28" spans="1:5">
      <c r="A28" s="22"/>
      <c r="B28" s="17"/>
      <c r="C28" s="17"/>
      <c r="D28" s="17"/>
      <c r="E28" s="21"/>
    </row>
    <row r="29" spans="1:5">
      <c r="A29" s="22"/>
      <c r="B29" s="17"/>
      <c r="C29" s="17"/>
      <c r="D29" s="17"/>
      <c r="E29" s="21"/>
    </row>
    <row r="30" spans="1:5">
      <c r="A30" s="24"/>
      <c r="B30" s="25"/>
      <c r="C30" s="25"/>
      <c r="D30" s="25"/>
      <c r="E30" s="26"/>
    </row>
    <row r="58" spans="2:3">
      <c r="B58" s="5" t="s">
        <v>12</v>
      </c>
      <c r="C58" s="5" t="s">
        <v>11</v>
      </c>
    </row>
    <row r="59" spans="2:3">
      <c r="B59" s="5">
        <v>1</v>
      </c>
      <c r="C59" s="5">
        <v>0.75</v>
      </c>
    </row>
    <row r="60" spans="2:3">
      <c r="B60" s="5">
        <v>2</v>
      </c>
      <c r="C60" s="5">
        <v>1</v>
      </c>
    </row>
    <row r="61" spans="2:3">
      <c r="B61" s="5">
        <v>3</v>
      </c>
      <c r="C61" s="5">
        <v>1.25</v>
      </c>
    </row>
    <row r="62" spans="2:3">
      <c r="B62" s="5">
        <v>4</v>
      </c>
      <c r="C62" s="5">
        <v>1.5</v>
      </c>
    </row>
    <row r="63" spans="2:3">
      <c r="B63" s="5">
        <v>5</v>
      </c>
      <c r="C63" s="5">
        <v>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K97"/>
  <sheetViews>
    <sheetView zoomScaleNormal="100" workbookViewId="0"/>
  </sheetViews>
  <sheetFormatPr defaultRowHeight="14.4"/>
  <cols>
    <col min="1" max="1" width="36.88671875" bestFit="1" customWidth="1"/>
    <col min="2" max="2" width="15.6640625" bestFit="1" customWidth="1"/>
    <col min="3" max="3" width="11.77734375" bestFit="1" customWidth="1"/>
    <col min="4" max="4" width="17.33203125" bestFit="1" customWidth="1"/>
    <col min="5" max="5" width="8.77734375" bestFit="1" customWidth="1"/>
    <col min="7" max="7" width="6.21875" bestFit="1" customWidth="1"/>
    <col min="8" max="8" width="3" bestFit="1" customWidth="1"/>
  </cols>
  <sheetData>
    <row r="1" spans="1:5" ht="25.8">
      <c r="A1" s="18" t="s">
        <v>127</v>
      </c>
      <c r="B1" s="7" t="s">
        <v>61</v>
      </c>
      <c r="C1" s="8" t="s">
        <v>59</v>
      </c>
      <c r="D1" s="9" t="s">
        <v>60</v>
      </c>
      <c r="E1" s="10"/>
    </row>
    <row r="2" spans="1:5" ht="21">
      <c r="A2" s="20" t="s">
        <v>8</v>
      </c>
      <c r="B2" s="7"/>
      <c r="C2" s="7" t="s">
        <v>9</v>
      </c>
      <c r="D2" s="7" t="s">
        <v>10</v>
      </c>
      <c r="E2" s="7" t="s">
        <v>67</v>
      </c>
    </row>
    <row r="3" spans="1:5">
      <c r="A3" s="22" t="s">
        <v>29</v>
      </c>
      <c r="B3" s="7"/>
      <c r="C3" s="8">
        <f>C5+C8+C10+(SUM(C11:C50))</f>
        <v>579</v>
      </c>
      <c r="D3" s="8">
        <f>SUM(D5:D50)</f>
        <v>8</v>
      </c>
      <c r="E3" s="8">
        <f>SUM(E4:E9,E11:E50)</f>
        <v>4</v>
      </c>
    </row>
    <row r="4" spans="1:5" ht="21">
      <c r="A4" s="20" t="s">
        <v>1</v>
      </c>
      <c r="B4" s="7" t="s">
        <v>28</v>
      </c>
      <c r="C4" s="7" t="s">
        <v>9</v>
      </c>
      <c r="D4" s="7" t="s">
        <v>10</v>
      </c>
      <c r="E4" s="7" t="s">
        <v>83</v>
      </c>
    </row>
    <row r="5" spans="1:5" ht="72">
      <c r="A5" s="23" t="s">
        <v>114</v>
      </c>
      <c r="B5" s="7">
        <v>1</v>
      </c>
      <c r="C5" s="7">
        <v>84</v>
      </c>
      <c r="D5" s="7">
        <v>8</v>
      </c>
      <c r="E5" s="7">
        <v>4</v>
      </c>
    </row>
    <row r="6" spans="1:5" ht="21">
      <c r="A6" s="20" t="s">
        <v>15</v>
      </c>
      <c r="B6" s="7">
        <v>1</v>
      </c>
      <c r="C6" s="7">
        <f>3000-C3</f>
        <v>2421</v>
      </c>
      <c r="D6" s="7">
        <v>0</v>
      </c>
      <c r="E6" s="7"/>
    </row>
    <row r="7" spans="1:5" ht="21">
      <c r="A7" s="20" t="s">
        <v>2</v>
      </c>
      <c r="B7" s="7"/>
      <c r="C7" s="7"/>
      <c r="D7" s="7"/>
      <c r="E7" s="7"/>
    </row>
    <row r="8" spans="1:5">
      <c r="A8" s="23" t="s">
        <v>57</v>
      </c>
      <c r="B8" s="11">
        <v>0</v>
      </c>
      <c r="C8" s="7">
        <f>B8*150</f>
        <v>0</v>
      </c>
      <c r="D8" s="7">
        <v>0</v>
      </c>
      <c r="E8" s="7"/>
    </row>
    <row r="9" spans="1:5" ht="21">
      <c r="A9" s="20" t="s">
        <v>3</v>
      </c>
      <c r="B9" s="7"/>
      <c r="C9" s="7"/>
      <c r="D9" s="7"/>
      <c r="E9" s="7" t="s">
        <v>14</v>
      </c>
    </row>
    <row r="10" spans="1:5" ht="28.8">
      <c r="A10" s="23" t="s">
        <v>41</v>
      </c>
      <c r="B10" s="11">
        <v>1</v>
      </c>
      <c r="C10" s="7">
        <f>VLOOKUP(B10,B87:C97,2,FALSE)</f>
        <v>480</v>
      </c>
      <c r="D10" s="7">
        <f>B10*0</f>
        <v>0</v>
      </c>
      <c r="E10" s="7">
        <f>B10*1</f>
        <v>1</v>
      </c>
    </row>
    <row r="11" spans="1:5">
      <c r="A11" s="23" t="s">
        <v>92</v>
      </c>
      <c r="B11" s="11">
        <v>0</v>
      </c>
      <c r="C11" s="7">
        <f>VLOOKUP(B11,B80:C82,2,FALSE)</f>
        <v>0</v>
      </c>
      <c r="D11" s="7">
        <f>VLOOKUP(B11,D80:E82,2,FALSE)</f>
        <v>0</v>
      </c>
      <c r="E11" s="7"/>
    </row>
    <row r="12" spans="1:5" ht="34.799999999999997">
      <c r="A12" s="29" t="s">
        <v>106</v>
      </c>
      <c r="B12" s="7"/>
      <c r="C12" s="7"/>
      <c r="D12" s="7"/>
      <c r="E12" s="7"/>
    </row>
    <row r="13" spans="1:5">
      <c r="A13" s="23" t="s">
        <v>90</v>
      </c>
      <c r="B13" s="11">
        <v>0</v>
      </c>
      <c r="C13" s="7">
        <f>B13*3</f>
        <v>0</v>
      </c>
      <c r="D13" s="7">
        <f>B13*1</f>
        <v>0</v>
      </c>
      <c r="E13" s="7"/>
    </row>
    <row r="14" spans="1:5" ht="28.8">
      <c r="A14" s="23" t="s">
        <v>91</v>
      </c>
      <c r="B14" s="11">
        <v>0</v>
      </c>
      <c r="C14" s="7">
        <f>B14*7</f>
        <v>0</v>
      </c>
      <c r="D14" s="7">
        <f>B14*1</f>
        <v>0</v>
      </c>
      <c r="E14" s="7"/>
    </row>
    <row r="15" spans="1:5">
      <c r="A15" s="23" t="s">
        <v>98</v>
      </c>
      <c r="B15" s="11">
        <v>0</v>
      </c>
      <c r="C15" s="7">
        <f>B15*2</f>
        <v>0</v>
      </c>
      <c r="D15" s="7">
        <v>0</v>
      </c>
      <c r="E15" s="7"/>
    </row>
    <row r="16" spans="1:5">
      <c r="A16" s="23" t="s">
        <v>99</v>
      </c>
      <c r="B16" s="11">
        <v>0</v>
      </c>
      <c r="C16" s="7">
        <f>B16*1.5</f>
        <v>0</v>
      </c>
      <c r="D16" s="7">
        <f>B16*1</f>
        <v>0</v>
      </c>
      <c r="E16" s="7"/>
    </row>
    <row r="17" spans="1:5" ht="21">
      <c r="A17" s="20" t="s">
        <v>33</v>
      </c>
      <c r="B17" s="7"/>
      <c r="C17" s="7"/>
      <c r="D17" s="7"/>
      <c r="E17" s="7"/>
    </row>
    <row r="18" spans="1:5">
      <c r="A18" s="23" t="s">
        <v>43</v>
      </c>
      <c r="B18" s="11">
        <v>1</v>
      </c>
      <c r="C18" s="7">
        <f>B18*15</f>
        <v>15</v>
      </c>
      <c r="D18" s="7">
        <v>0</v>
      </c>
      <c r="E18" s="7"/>
    </row>
    <row r="19" spans="1:5" ht="21">
      <c r="A19" s="20" t="s">
        <v>34</v>
      </c>
      <c r="B19" s="7"/>
      <c r="C19" s="7"/>
      <c r="D19" s="7"/>
      <c r="E19" s="7"/>
    </row>
    <row r="20" spans="1:5">
      <c r="A20" s="23" t="s">
        <v>113</v>
      </c>
      <c r="B20" s="11">
        <v>0</v>
      </c>
      <c r="C20" s="7">
        <f>B20*48</f>
        <v>0</v>
      </c>
      <c r="D20" s="7">
        <v>0</v>
      </c>
      <c r="E20" s="7"/>
    </row>
    <row r="21" spans="1:5" ht="28.8">
      <c r="A21" s="23" t="s">
        <v>110</v>
      </c>
      <c r="B21" s="11">
        <v>0</v>
      </c>
      <c r="C21" s="7">
        <f>B21*30</f>
        <v>0</v>
      </c>
      <c r="D21" s="7">
        <v>0</v>
      </c>
      <c r="E21" s="7"/>
    </row>
    <row r="22" spans="1:5">
      <c r="A22" s="23" t="s">
        <v>119</v>
      </c>
      <c r="B22" s="11">
        <v>0</v>
      </c>
      <c r="C22" s="7">
        <f>B22*18</f>
        <v>0</v>
      </c>
      <c r="D22" s="7">
        <v>0</v>
      </c>
      <c r="E22" s="7"/>
    </row>
    <row r="23" spans="1:5">
      <c r="A23" s="23" t="s">
        <v>123</v>
      </c>
      <c r="B23" s="11">
        <v>0</v>
      </c>
      <c r="C23" s="7">
        <f>B23*108</f>
        <v>0</v>
      </c>
      <c r="D23" s="7">
        <v>0</v>
      </c>
      <c r="E23" s="7"/>
    </row>
    <row r="24" spans="1:5">
      <c r="A24" s="23" t="s">
        <v>107</v>
      </c>
      <c r="B24" s="11">
        <v>0</v>
      </c>
      <c r="C24" s="7">
        <f>B24*42</f>
        <v>0</v>
      </c>
      <c r="D24" s="7">
        <f>B24*6</f>
        <v>0</v>
      </c>
      <c r="E24" s="7"/>
    </row>
    <row r="25" spans="1:5">
      <c r="A25" s="23" t="s">
        <v>68</v>
      </c>
      <c r="B25" s="11">
        <v>0</v>
      </c>
      <c r="C25" s="7">
        <f>B25*25</f>
        <v>0</v>
      </c>
      <c r="D25" s="7">
        <f>B25*6</f>
        <v>0</v>
      </c>
      <c r="E25" s="7"/>
    </row>
    <row r="26" spans="1:5">
      <c r="A26" s="23" t="s">
        <v>120</v>
      </c>
      <c r="B26" s="11">
        <v>0</v>
      </c>
      <c r="C26" s="7">
        <f>B26*72</f>
        <v>0</v>
      </c>
      <c r="D26" s="7">
        <f>B26*6</f>
        <v>0</v>
      </c>
      <c r="E26" s="7"/>
    </row>
    <row r="27" spans="1:5">
      <c r="A27" s="23" t="s">
        <v>111</v>
      </c>
      <c r="B27" s="11">
        <v>0</v>
      </c>
      <c r="C27" s="7">
        <f>B27*15</f>
        <v>0</v>
      </c>
      <c r="D27" s="7">
        <f>B27*1</f>
        <v>0</v>
      </c>
      <c r="E27" s="7"/>
    </row>
    <row r="28" spans="1:5">
      <c r="A28" s="23" t="s">
        <v>121</v>
      </c>
      <c r="B28" s="11">
        <v>0</v>
      </c>
      <c r="C28" s="7">
        <f>B28*22</f>
        <v>0</v>
      </c>
      <c r="D28" s="7">
        <f>B28*1</f>
        <v>0</v>
      </c>
      <c r="E28" s="7"/>
    </row>
    <row r="29" spans="1:5">
      <c r="A29" s="23" t="s">
        <v>124</v>
      </c>
      <c r="B29" s="11">
        <v>0</v>
      </c>
      <c r="C29" s="7">
        <f>B29*132</f>
        <v>0</v>
      </c>
      <c r="D29" s="7">
        <f>B29*6</f>
        <v>0</v>
      </c>
      <c r="E29" s="7"/>
    </row>
    <row r="30" spans="1:5">
      <c r="A30" s="23" t="s">
        <v>38</v>
      </c>
      <c r="B30" s="11">
        <v>0</v>
      </c>
      <c r="C30" s="7">
        <f>B30*0.5</f>
        <v>0</v>
      </c>
      <c r="D30" s="7">
        <v>0</v>
      </c>
      <c r="E30" s="7"/>
    </row>
    <row r="31" spans="1:5" ht="21">
      <c r="A31" s="20" t="s">
        <v>5</v>
      </c>
      <c r="B31" s="7"/>
      <c r="C31" s="7"/>
      <c r="D31" s="7"/>
      <c r="E31" s="7" t="s">
        <v>83</v>
      </c>
    </row>
    <row r="32" spans="1:5" ht="57.6">
      <c r="A32" s="23" t="s">
        <v>79</v>
      </c>
      <c r="B32" s="11">
        <v>0</v>
      </c>
      <c r="C32" s="7">
        <v>0</v>
      </c>
      <c r="D32" s="7">
        <v>0</v>
      </c>
      <c r="E32" s="7">
        <v>0</v>
      </c>
    </row>
    <row r="33" spans="1:5">
      <c r="A33" s="23" t="s">
        <v>100</v>
      </c>
      <c r="B33" s="11">
        <v>0</v>
      </c>
      <c r="C33" s="7">
        <f>B33*1</f>
        <v>0</v>
      </c>
      <c r="D33" s="7">
        <f>B33*0</f>
        <v>0</v>
      </c>
      <c r="E33" s="7">
        <v>0</v>
      </c>
    </row>
    <row r="34" spans="1:5">
      <c r="A34" s="23" t="s">
        <v>69</v>
      </c>
      <c r="B34" s="11">
        <v>0</v>
      </c>
      <c r="C34" s="7">
        <f>B34*14</f>
        <v>0</v>
      </c>
      <c r="D34" s="7">
        <f>B34*2</f>
        <v>0</v>
      </c>
      <c r="E34" s="7">
        <v>0</v>
      </c>
    </row>
    <row r="35" spans="1:5">
      <c r="A35" s="23" t="s">
        <v>54</v>
      </c>
      <c r="B35" s="11">
        <v>0</v>
      </c>
      <c r="C35" s="7">
        <f>B35*20</f>
        <v>0</v>
      </c>
      <c r="D35" s="7">
        <v>0</v>
      </c>
      <c r="E35" s="7">
        <v>0</v>
      </c>
    </row>
    <row r="36" spans="1:5">
      <c r="A36" s="23" t="s">
        <v>39</v>
      </c>
      <c r="B36" s="11">
        <v>0</v>
      </c>
      <c r="C36" s="7">
        <f>B36*10</f>
        <v>0</v>
      </c>
      <c r="D36" s="7">
        <f>B36*1</f>
        <v>0</v>
      </c>
      <c r="E36" s="7">
        <v>0</v>
      </c>
    </row>
    <row r="37" spans="1:5">
      <c r="A37" s="23" t="s">
        <v>55</v>
      </c>
      <c r="B37" s="11">
        <v>0</v>
      </c>
      <c r="C37" s="7">
        <f>B37*20</f>
        <v>0</v>
      </c>
      <c r="D37" s="7">
        <f>B37*1</f>
        <v>0</v>
      </c>
      <c r="E37" s="7">
        <v>0</v>
      </c>
    </row>
    <row r="38" spans="1:5">
      <c r="A38" s="23" t="s">
        <v>56</v>
      </c>
      <c r="B38" s="11">
        <v>0</v>
      </c>
      <c r="C38" s="7">
        <f>B38*20</f>
        <v>0</v>
      </c>
      <c r="D38" s="7">
        <f>B38*1</f>
        <v>0</v>
      </c>
      <c r="E38" s="7">
        <f>B38*1</f>
        <v>0</v>
      </c>
    </row>
    <row r="39" spans="1:5">
      <c r="A39" s="23" t="s">
        <v>131</v>
      </c>
      <c r="B39" s="11">
        <v>0</v>
      </c>
      <c r="C39" s="7">
        <f>B39*150</f>
        <v>0</v>
      </c>
      <c r="D39" s="7">
        <f>B39*10</f>
        <v>0</v>
      </c>
      <c r="E39" s="7">
        <f>B39*1</f>
        <v>0</v>
      </c>
    </row>
    <row r="40" spans="1:5">
      <c r="A40" s="23" t="s">
        <v>115</v>
      </c>
      <c r="B40" s="11">
        <v>0</v>
      </c>
      <c r="C40" s="7">
        <f>B40*10</f>
        <v>0</v>
      </c>
      <c r="D40" s="7">
        <f>B40*2</f>
        <v>0</v>
      </c>
      <c r="E40" s="7">
        <v>0</v>
      </c>
    </row>
    <row r="41" spans="1:5" ht="14.4" customHeight="1">
      <c r="A41" s="23" t="s">
        <v>116</v>
      </c>
      <c r="B41" s="12">
        <v>0</v>
      </c>
      <c r="C41" s="12">
        <v>0</v>
      </c>
      <c r="D41" s="12">
        <v>0</v>
      </c>
      <c r="E41" s="12">
        <v>0</v>
      </c>
    </row>
    <row r="42" spans="1:5" ht="21">
      <c r="A42" s="20" t="s">
        <v>85</v>
      </c>
      <c r="B42" s="7"/>
      <c r="C42" s="7"/>
      <c r="D42" s="7"/>
      <c r="E42" s="7" t="s">
        <v>83</v>
      </c>
    </row>
    <row r="43" spans="1:5">
      <c r="A43" s="22" t="s">
        <v>83</v>
      </c>
      <c r="B43" s="11">
        <v>0</v>
      </c>
      <c r="C43" s="7">
        <f>B43*2</f>
        <v>0</v>
      </c>
      <c r="D43" s="7">
        <v>0</v>
      </c>
      <c r="E43" s="7">
        <f>B43</f>
        <v>0</v>
      </c>
    </row>
    <row r="44" spans="1:5">
      <c r="A44" s="23" t="s">
        <v>86</v>
      </c>
      <c r="B44" s="11">
        <v>0</v>
      </c>
      <c r="C44" s="7">
        <f>B44*20</f>
        <v>0</v>
      </c>
      <c r="D44" s="7">
        <f>B44*10</f>
        <v>0</v>
      </c>
      <c r="E44" s="7">
        <v>0</v>
      </c>
    </row>
    <row r="45" spans="1:5">
      <c r="A45" s="23" t="s">
        <v>95</v>
      </c>
      <c r="B45" s="11">
        <v>0</v>
      </c>
      <c r="C45" s="7">
        <f>B45*90</f>
        <v>0</v>
      </c>
      <c r="D45" s="7">
        <f>B45*40</f>
        <v>0</v>
      </c>
      <c r="E45" s="7">
        <f>B45*3</f>
        <v>0</v>
      </c>
    </row>
    <row r="46" spans="1:5">
      <c r="A46" s="23" t="s">
        <v>108</v>
      </c>
      <c r="B46" s="11">
        <v>0</v>
      </c>
      <c r="C46" s="7">
        <f>B46*140</f>
        <v>0</v>
      </c>
      <c r="D46" s="7">
        <f>B46*120</f>
        <v>0</v>
      </c>
      <c r="E46" s="7">
        <f>B46*9</f>
        <v>0</v>
      </c>
    </row>
    <row r="47" spans="1:5">
      <c r="A47" s="23" t="s">
        <v>128</v>
      </c>
      <c r="B47" s="11">
        <v>0</v>
      </c>
      <c r="C47" s="7">
        <f>B47*900</f>
        <v>0</v>
      </c>
      <c r="D47" s="7">
        <f>B47*400</f>
        <v>0</v>
      </c>
      <c r="E47" s="7">
        <f>B47*30</f>
        <v>0</v>
      </c>
    </row>
    <row r="48" spans="1:5">
      <c r="A48" s="23" t="s">
        <v>129</v>
      </c>
      <c r="B48" s="11">
        <v>0</v>
      </c>
      <c r="C48" s="7">
        <f>B48*320</f>
        <v>0</v>
      </c>
      <c r="D48" s="7">
        <f>B48*60</f>
        <v>0</v>
      </c>
      <c r="E48" s="7">
        <f>B48*4</f>
        <v>0</v>
      </c>
    </row>
    <row r="49" spans="1:5">
      <c r="A49" s="23" t="s">
        <v>126</v>
      </c>
      <c r="B49" s="11">
        <v>0</v>
      </c>
      <c r="C49" s="7">
        <f>B49*50</f>
        <v>0</v>
      </c>
      <c r="D49" s="7">
        <v>0</v>
      </c>
      <c r="E49" s="7">
        <v>0</v>
      </c>
    </row>
    <row r="50" spans="1:5">
      <c r="A50" s="23" t="s">
        <v>130</v>
      </c>
      <c r="B50" s="11">
        <v>0</v>
      </c>
      <c r="C50" s="7">
        <f>B50*300</f>
        <v>0</v>
      </c>
      <c r="D50" s="7">
        <v>0</v>
      </c>
      <c r="E50" s="7">
        <v>0</v>
      </c>
    </row>
    <row r="51" spans="1:5" ht="21">
      <c r="A51" s="20" t="s">
        <v>7</v>
      </c>
      <c r="B51" s="17"/>
      <c r="C51" s="16"/>
      <c r="D51" s="16"/>
      <c r="E51" s="30"/>
    </row>
    <row r="52" spans="1:5">
      <c r="A52" s="22" t="s">
        <v>24</v>
      </c>
      <c r="B52" s="17">
        <f>3000*10</f>
        <v>30000</v>
      </c>
      <c r="C52" s="17"/>
      <c r="D52" s="17"/>
      <c r="E52" s="21"/>
    </row>
    <row r="53" spans="1:5">
      <c r="A53" s="22" t="s">
        <v>25</v>
      </c>
      <c r="B53" s="17">
        <f>B52*0.75</f>
        <v>22500</v>
      </c>
      <c r="C53" s="17"/>
      <c r="D53" s="17"/>
      <c r="E53" s="21"/>
    </row>
    <row r="54" spans="1:5">
      <c r="A54" s="22" t="s">
        <v>50</v>
      </c>
      <c r="B54" s="17">
        <f>B52*0.5</f>
        <v>15000</v>
      </c>
      <c r="C54" s="17"/>
      <c r="D54" s="17"/>
      <c r="E54" s="21"/>
    </row>
    <row r="55" spans="1:5">
      <c r="A55" s="22" t="s">
        <v>51</v>
      </c>
      <c r="B55" s="17">
        <f>B52*0.25</f>
        <v>7500</v>
      </c>
      <c r="C55" s="17"/>
      <c r="D55" s="17"/>
      <c r="E55" s="21"/>
    </row>
    <row r="56" spans="1:5" ht="21">
      <c r="A56" s="20" t="s">
        <v>6</v>
      </c>
      <c r="B56" s="17"/>
      <c r="C56" s="17"/>
      <c r="D56" s="17"/>
      <c r="E56" s="21"/>
    </row>
    <row r="57" spans="1:5">
      <c r="A57" s="22"/>
      <c r="B57" s="17"/>
      <c r="C57" s="17"/>
      <c r="D57" s="17"/>
      <c r="E57" s="21"/>
    </row>
    <row r="58" spans="1:5">
      <c r="A58" s="22"/>
      <c r="B58" s="17"/>
      <c r="C58" s="17"/>
      <c r="D58" s="17"/>
      <c r="E58" s="21"/>
    </row>
    <row r="59" spans="1:5">
      <c r="A59" s="24"/>
      <c r="B59" s="25"/>
      <c r="C59" s="25"/>
      <c r="D59" s="25"/>
      <c r="E59" s="26"/>
    </row>
    <row r="78" spans="2:11"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2:11">
      <c r="B79" s="5" t="s">
        <v>93</v>
      </c>
      <c r="C79" s="5"/>
      <c r="D79" s="5" t="s">
        <v>97</v>
      </c>
      <c r="E79" s="5"/>
      <c r="F79" s="5"/>
      <c r="G79" s="5"/>
      <c r="H79" s="5"/>
      <c r="I79" s="5"/>
      <c r="J79" s="5"/>
      <c r="K79" s="5"/>
    </row>
    <row r="80" spans="2:11">
      <c r="B80" s="5">
        <v>0</v>
      </c>
      <c r="C80" s="5">
        <v>0</v>
      </c>
      <c r="D80" s="5">
        <v>0</v>
      </c>
      <c r="E80" s="5">
        <v>0</v>
      </c>
      <c r="F80" s="5"/>
      <c r="G80" s="5"/>
      <c r="H80" s="5"/>
      <c r="I80" s="5"/>
      <c r="J80" s="5"/>
      <c r="K80" s="5"/>
    </row>
    <row r="81" spans="2:11">
      <c r="B81" s="5">
        <v>1</v>
      </c>
      <c r="C81" s="5">
        <v>300</v>
      </c>
      <c r="D81" s="5">
        <v>1</v>
      </c>
      <c r="E81" s="5">
        <v>3</v>
      </c>
      <c r="F81" s="5"/>
      <c r="G81" s="5"/>
      <c r="H81" s="5"/>
      <c r="I81" s="5"/>
      <c r="J81" s="5"/>
      <c r="K81" s="5"/>
    </row>
    <row r="82" spans="2:11">
      <c r="B82" s="5">
        <v>2</v>
      </c>
      <c r="C82" s="5">
        <v>0</v>
      </c>
      <c r="D82" s="5">
        <v>2</v>
      </c>
      <c r="E82" s="5">
        <v>0</v>
      </c>
      <c r="F82" s="5"/>
      <c r="G82" s="5"/>
      <c r="H82" s="5"/>
      <c r="I82" s="5"/>
      <c r="J82" s="5"/>
      <c r="K82" s="5"/>
    </row>
    <row r="83" spans="2:11"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2:11"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2:11"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2:11">
      <c r="B86" s="5" t="s">
        <v>62</v>
      </c>
      <c r="C86" s="5"/>
      <c r="D86" s="5"/>
      <c r="E86" s="5"/>
      <c r="F86" s="5"/>
      <c r="G86" s="5"/>
      <c r="H86" s="5"/>
      <c r="I86" s="5"/>
      <c r="J86" s="5"/>
      <c r="K86" s="5"/>
    </row>
    <row r="87" spans="2:11">
      <c r="B87" s="5" t="s">
        <v>12</v>
      </c>
      <c r="C87" s="5" t="s">
        <v>42</v>
      </c>
      <c r="D87" s="5"/>
      <c r="E87" s="5"/>
      <c r="F87" s="5"/>
      <c r="G87" s="5" t="s">
        <v>12</v>
      </c>
      <c r="H87" s="5"/>
      <c r="I87" s="5"/>
      <c r="J87" s="5" t="s">
        <v>12</v>
      </c>
      <c r="K87" s="5"/>
    </row>
    <row r="88" spans="2:11">
      <c r="B88" s="5">
        <v>1</v>
      </c>
      <c r="C88" s="5">
        <v>480</v>
      </c>
      <c r="D88" s="5"/>
      <c r="E88" s="5">
        <v>0</v>
      </c>
      <c r="F88" s="5"/>
      <c r="G88" s="5">
        <v>1</v>
      </c>
      <c r="H88" s="5">
        <v>5</v>
      </c>
      <c r="I88" s="5"/>
      <c r="J88" s="5">
        <v>1</v>
      </c>
      <c r="K88" s="5">
        <v>0.4</v>
      </c>
    </row>
    <row r="89" spans="2:11">
      <c r="B89" s="5">
        <v>2</v>
      </c>
      <c r="C89" s="5">
        <v>660</v>
      </c>
      <c r="D89" s="5"/>
      <c r="E89" s="5">
        <v>12</v>
      </c>
      <c r="F89" s="5"/>
      <c r="G89" s="5">
        <v>2</v>
      </c>
      <c r="H89" s="5">
        <v>7</v>
      </c>
      <c r="I89" s="5"/>
      <c r="J89" s="5">
        <v>2</v>
      </c>
      <c r="K89" s="5">
        <v>0.8</v>
      </c>
    </row>
    <row r="90" spans="2:11">
      <c r="B90" s="5">
        <v>3</v>
      </c>
      <c r="C90" s="5">
        <v>840</v>
      </c>
      <c r="D90" s="5"/>
      <c r="E90" s="5">
        <v>18</v>
      </c>
      <c r="F90" s="5"/>
      <c r="G90" s="5">
        <v>3</v>
      </c>
      <c r="H90" s="5">
        <v>9</v>
      </c>
      <c r="I90" s="5"/>
      <c r="J90" s="5">
        <v>3</v>
      </c>
      <c r="K90" s="5">
        <v>1.2</v>
      </c>
    </row>
    <row r="91" spans="2:11">
      <c r="B91" s="5">
        <v>4</v>
      </c>
      <c r="C91" s="5">
        <v>1020</v>
      </c>
      <c r="D91" s="5"/>
      <c r="E91" s="5">
        <v>24</v>
      </c>
      <c r="F91" s="5"/>
      <c r="G91" s="5">
        <v>4</v>
      </c>
      <c r="H91" s="5">
        <v>11</v>
      </c>
      <c r="I91" s="5"/>
      <c r="J91" s="5">
        <v>4</v>
      </c>
      <c r="K91" s="5">
        <v>1.6</v>
      </c>
    </row>
    <row r="92" spans="2:11">
      <c r="B92" s="5">
        <v>5</v>
      </c>
      <c r="C92" s="5">
        <v>1200</v>
      </c>
      <c r="D92" s="5"/>
      <c r="E92" s="5"/>
      <c r="F92" s="5"/>
      <c r="G92" s="5">
        <v>5</v>
      </c>
      <c r="H92" s="5">
        <v>15</v>
      </c>
      <c r="I92" s="5"/>
      <c r="J92" s="5">
        <v>5</v>
      </c>
      <c r="K92" s="5">
        <v>2</v>
      </c>
    </row>
    <row r="93" spans="2:11">
      <c r="B93" s="5">
        <v>6</v>
      </c>
      <c r="C93" s="5">
        <v>0</v>
      </c>
      <c r="D93" s="5"/>
      <c r="E93" s="5"/>
      <c r="F93" s="5"/>
      <c r="G93" s="5"/>
      <c r="H93" s="5"/>
      <c r="I93" s="5"/>
      <c r="J93" s="5"/>
      <c r="K93" s="5"/>
    </row>
    <row r="94" spans="2:11"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2:11">
      <c r="B95" s="4"/>
      <c r="C95" s="4"/>
    </row>
    <row r="96" spans="2:11">
      <c r="B96" s="4"/>
      <c r="C96" s="4"/>
    </row>
    <row r="97" spans="2:3">
      <c r="B97" s="4"/>
      <c r="C97" s="4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K96"/>
  <sheetViews>
    <sheetView zoomScaleNormal="100" workbookViewId="0"/>
  </sheetViews>
  <sheetFormatPr defaultRowHeight="14.4"/>
  <cols>
    <col min="1" max="1" width="36.88671875" bestFit="1" customWidth="1"/>
    <col min="2" max="2" width="15.6640625" bestFit="1" customWidth="1"/>
    <col min="3" max="3" width="11.77734375" bestFit="1" customWidth="1"/>
    <col min="4" max="4" width="17.33203125" bestFit="1" customWidth="1"/>
    <col min="5" max="5" width="8.77734375" bestFit="1" customWidth="1"/>
    <col min="7" max="7" width="6.21875" bestFit="1" customWidth="1"/>
    <col min="8" max="8" width="3" bestFit="1" customWidth="1"/>
  </cols>
  <sheetData>
    <row r="1" spans="1:5" ht="25.8">
      <c r="A1" s="18" t="s">
        <v>132</v>
      </c>
      <c r="B1" s="7" t="s">
        <v>61</v>
      </c>
      <c r="C1" s="8" t="s">
        <v>59</v>
      </c>
      <c r="D1" s="9" t="s">
        <v>60</v>
      </c>
      <c r="E1" s="10"/>
    </row>
    <row r="2" spans="1:5" ht="21">
      <c r="A2" s="20" t="s">
        <v>8</v>
      </c>
      <c r="B2" s="7"/>
      <c r="C2" s="7" t="s">
        <v>9</v>
      </c>
      <c r="D2" s="7" t="s">
        <v>10</v>
      </c>
      <c r="E2" s="7" t="s">
        <v>67</v>
      </c>
    </row>
    <row r="3" spans="1:5">
      <c r="A3" s="22" t="s">
        <v>29</v>
      </c>
      <c r="B3" s="7"/>
      <c r="C3" s="8">
        <f>C5+C8+C10+(SUM(C11:C65))</f>
        <v>780</v>
      </c>
      <c r="D3" s="8">
        <f>SUM(D5:D65)</f>
        <v>15</v>
      </c>
      <c r="E3" s="8">
        <f>SUM(E4:E9,E11:E65)</f>
        <v>5</v>
      </c>
    </row>
    <row r="4" spans="1:5" ht="21">
      <c r="A4" s="20" t="s">
        <v>1</v>
      </c>
      <c r="B4" s="7" t="s">
        <v>28</v>
      </c>
      <c r="C4" s="7" t="s">
        <v>9</v>
      </c>
      <c r="D4" s="7" t="s">
        <v>10</v>
      </c>
      <c r="E4" s="7" t="s">
        <v>83</v>
      </c>
    </row>
    <row r="5" spans="1:5" ht="72">
      <c r="A5" s="23" t="s">
        <v>114</v>
      </c>
      <c r="B5" s="7">
        <v>1</v>
      </c>
      <c r="C5" s="7">
        <v>120</v>
      </c>
      <c r="D5" s="7">
        <v>15</v>
      </c>
      <c r="E5" s="7">
        <v>5</v>
      </c>
    </row>
    <row r="6" spans="1:5" ht="21">
      <c r="A6" s="20" t="s">
        <v>15</v>
      </c>
      <c r="B6" s="7">
        <v>1</v>
      </c>
      <c r="C6" s="7">
        <f>4000-C3</f>
        <v>3220</v>
      </c>
      <c r="D6" s="7">
        <v>0</v>
      </c>
      <c r="E6" s="7"/>
    </row>
    <row r="7" spans="1:5" ht="21">
      <c r="A7" s="20" t="s">
        <v>2</v>
      </c>
      <c r="B7" s="7"/>
      <c r="C7" s="7"/>
      <c r="D7" s="7"/>
      <c r="E7" s="7"/>
    </row>
    <row r="8" spans="1:5">
      <c r="A8" s="23" t="s">
        <v>57</v>
      </c>
      <c r="B8" s="11">
        <v>0</v>
      </c>
      <c r="C8" s="7">
        <f>B8*200</f>
        <v>0</v>
      </c>
      <c r="D8" s="7">
        <v>0</v>
      </c>
      <c r="E8" s="7"/>
    </row>
    <row r="9" spans="1:5" ht="21">
      <c r="A9" s="20" t="s">
        <v>3</v>
      </c>
      <c r="B9" s="7"/>
      <c r="C9" s="7"/>
      <c r="D9" s="7"/>
      <c r="E9" s="7" t="s">
        <v>14</v>
      </c>
    </row>
    <row r="10" spans="1:5" ht="28.8">
      <c r="A10" s="23" t="s">
        <v>41</v>
      </c>
      <c r="B10" s="11">
        <v>1</v>
      </c>
      <c r="C10" s="7">
        <f>VLOOKUP(B10,B86:C96,2,FALSE)</f>
        <v>640</v>
      </c>
      <c r="D10" s="7">
        <f>B10*0</f>
        <v>0</v>
      </c>
      <c r="E10" s="7">
        <f>B10*1</f>
        <v>1</v>
      </c>
    </row>
    <row r="11" spans="1:5">
      <c r="A11" s="23" t="s">
        <v>92</v>
      </c>
      <c r="B11" s="11">
        <v>0</v>
      </c>
      <c r="C11" s="7">
        <f>VLOOKUP(B11,B79:C81,2,FALSE)</f>
        <v>0</v>
      </c>
      <c r="D11" s="7">
        <f>VLOOKUP(B11,D79:E81,2,FALSE)</f>
        <v>0</v>
      </c>
      <c r="E11" s="7"/>
    </row>
    <row r="12" spans="1:5" ht="34.799999999999997">
      <c r="A12" s="29" t="s">
        <v>106</v>
      </c>
      <c r="B12" s="7"/>
      <c r="C12" s="7"/>
      <c r="D12" s="7"/>
      <c r="E12" s="7"/>
    </row>
    <row r="13" spans="1:5">
      <c r="A13" s="23" t="s">
        <v>90</v>
      </c>
      <c r="B13" s="11">
        <v>0</v>
      </c>
      <c r="C13" s="7">
        <f>B13*3</f>
        <v>0</v>
      </c>
      <c r="D13" s="7">
        <f>B13*1</f>
        <v>0</v>
      </c>
      <c r="E13" s="7"/>
    </row>
    <row r="14" spans="1:5" ht="28.8">
      <c r="A14" s="23" t="s">
        <v>91</v>
      </c>
      <c r="B14" s="11">
        <v>0</v>
      </c>
      <c r="C14" s="7">
        <f>B14*7</f>
        <v>0</v>
      </c>
      <c r="D14" s="7">
        <f>B14*1</f>
        <v>0</v>
      </c>
      <c r="E14" s="7"/>
    </row>
    <row r="15" spans="1:5">
      <c r="A15" s="23" t="s">
        <v>98</v>
      </c>
      <c r="B15" s="11">
        <v>0</v>
      </c>
      <c r="C15" s="7">
        <f>B15*2</f>
        <v>0</v>
      </c>
      <c r="D15" s="7">
        <v>0</v>
      </c>
      <c r="E15" s="7"/>
    </row>
    <row r="16" spans="1:5">
      <c r="A16" s="23" t="s">
        <v>99</v>
      </c>
      <c r="B16" s="11">
        <v>0</v>
      </c>
      <c r="C16" s="7">
        <f>B16*1.5</f>
        <v>0</v>
      </c>
      <c r="D16" s="7">
        <f>B16*1</f>
        <v>0</v>
      </c>
      <c r="E16" s="7"/>
    </row>
    <row r="17" spans="1:5" ht="21">
      <c r="A17" s="20" t="s">
        <v>33</v>
      </c>
      <c r="B17" s="7"/>
      <c r="C17" s="7"/>
      <c r="D17" s="7"/>
      <c r="E17" s="7"/>
    </row>
    <row r="18" spans="1:5">
      <c r="A18" s="23" t="s">
        <v>43</v>
      </c>
      <c r="B18" s="11">
        <v>1</v>
      </c>
      <c r="C18" s="7">
        <f>B18*20</f>
        <v>20</v>
      </c>
      <c r="D18" s="7">
        <v>0</v>
      </c>
      <c r="E18" s="7"/>
    </row>
    <row r="19" spans="1:5" ht="21">
      <c r="A19" s="20" t="s">
        <v>34</v>
      </c>
      <c r="B19" s="7"/>
      <c r="C19" s="7"/>
      <c r="D19" s="7"/>
      <c r="E19" s="7"/>
    </row>
    <row r="20" spans="1:5">
      <c r="A20" s="23" t="s">
        <v>113</v>
      </c>
      <c r="B20" s="11">
        <v>0</v>
      </c>
      <c r="C20" s="7">
        <f>B20*48</f>
        <v>0</v>
      </c>
      <c r="D20" s="7">
        <v>0</v>
      </c>
      <c r="E20" s="7"/>
    </row>
    <row r="21" spans="1:5" ht="28.8">
      <c r="A21" s="23" t="s">
        <v>110</v>
      </c>
      <c r="B21" s="11">
        <v>0</v>
      </c>
      <c r="C21" s="7">
        <f>B21*30</f>
        <v>0</v>
      </c>
      <c r="D21" s="7">
        <v>0</v>
      </c>
      <c r="E21" s="7"/>
    </row>
    <row r="22" spans="1:5">
      <c r="A22" s="23" t="s">
        <v>119</v>
      </c>
      <c r="B22" s="11">
        <v>0</v>
      </c>
      <c r="C22" s="7">
        <f>B22*18</f>
        <v>0</v>
      </c>
      <c r="D22" s="7">
        <v>0</v>
      </c>
      <c r="E22" s="7"/>
    </row>
    <row r="23" spans="1:5">
      <c r="A23" s="23" t="s">
        <v>123</v>
      </c>
      <c r="B23" s="11">
        <v>0</v>
      </c>
      <c r="C23" s="7">
        <f>B23*108</f>
        <v>0</v>
      </c>
      <c r="D23" s="7">
        <v>0</v>
      </c>
      <c r="E23" s="7"/>
    </row>
    <row r="24" spans="1:5">
      <c r="A24" s="23" t="s">
        <v>107</v>
      </c>
      <c r="B24" s="11">
        <v>0</v>
      </c>
      <c r="C24" s="7">
        <f>B24*42</f>
        <v>0</v>
      </c>
      <c r="D24" s="7">
        <f>B24*6</f>
        <v>0</v>
      </c>
      <c r="E24" s="7"/>
    </row>
    <row r="25" spans="1:5">
      <c r="A25" s="23" t="s">
        <v>68</v>
      </c>
      <c r="B25" s="11">
        <v>0</v>
      </c>
      <c r="C25" s="7">
        <f>B25*25</f>
        <v>0</v>
      </c>
      <c r="D25" s="7">
        <f>B25*6</f>
        <v>0</v>
      </c>
      <c r="E25" s="7"/>
    </row>
    <row r="26" spans="1:5">
      <c r="A26" s="23" t="s">
        <v>120</v>
      </c>
      <c r="B26" s="11">
        <v>0</v>
      </c>
      <c r="C26" s="7">
        <f>B26*72</f>
        <v>0</v>
      </c>
      <c r="D26" s="7">
        <f>B26*6</f>
        <v>0</v>
      </c>
      <c r="E26" s="7"/>
    </row>
    <row r="27" spans="1:5">
      <c r="A27" s="23" t="s">
        <v>111</v>
      </c>
      <c r="B27" s="11">
        <v>0</v>
      </c>
      <c r="C27" s="7">
        <f>B27*15</f>
        <v>0</v>
      </c>
      <c r="D27" s="7">
        <f>B27*1</f>
        <v>0</v>
      </c>
      <c r="E27" s="7"/>
    </row>
    <row r="28" spans="1:5">
      <c r="A28" s="23" t="s">
        <v>124</v>
      </c>
      <c r="B28" s="11">
        <v>0</v>
      </c>
      <c r="C28" s="7">
        <f>B28*132</f>
        <v>0</v>
      </c>
      <c r="D28" s="7">
        <f>B28*6</f>
        <v>0</v>
      </c>
      <c r="E28" s="7"/>
    </row>
    <row r="29" spans="1:5">
      <c r="A29" s="23" t="s">
        <v>38</v>
      </c>
      <c r="B29" s="11">
        <v>0</v>
      </c>
      <c r="C29" s="7">
        <f>B29*0.5</f>
        <v>0</v>
      </c>
      <c r="D29" s="7">
        <v>0</v>
      </c>
      <c r="E29" s="7"/>
    </row>
    <row r="30" spans="1:5" ht="21">
      <c r="A30" s="20" t="s">
        <v>5</v>
      </c>
      <c r="B30" s="7"/>
      <c r="C30" s="7"/>
      <c r="D30" s="7"/>
      <c r="E30" s="7" t="s">
        <v>83</v>
      </c>
    </row>
    <row r="31" spans="1:5" ht="57.6">
      <c r="A31" s="23" t="s">
        <v>79</v>
      </c>
      <c r="B31" s="11">
        <v>0</v>
      </c>
      <c r="C31" s="7">
        <v>0</v>
      </c>
      <c r="D31" s="7">
        <v>0</v>
      </c>
      <c r="E31" s="7">
        <v>0</v>
      </c>
    </row>
    <row r="32" spans="1:5">
      <c r="A32" s="23" t="s">
        <v>100</v>
      </c>
      <c r="B32" s="11">
        <v>0</v>
      </c>
      <c r="C32" s="7">
        <f>B32*1</f>
        <v>0</v>
      </c>
      <c r="D32" s="7">
        <f>B32*0</f>
        <v>0</v>
      </c>
      <c r="E32" s="7">
        <v>0</v>
      </c>
    </row>
    <row r="33" spans="1:5">
      <c r="A33" s="23" t="s">
        <v>69</v>
      </c>
      <c r="B33" s="11">
        <v>0</v>
      </c>
      <c r="C33" s="7">
        <f>B33*14</f>
        <v>0</v>
      </c>
      <c r="D33" s="7">
        <f>B33*2</f>
        <v>0</v>
      </c>
      <c r="E33" s="7">
        <v>0</v>
      </c>
    </row>
    <row r="34" spans="1:5">
      <c r="A34" s="23" t="s">
        <v>54</v>
      </c>
      <c r="B34" s="11">
        <v>0</v>
      </c>
      <c r="C34" s="7">
        <f>B34*20</f>
        <v>0</v>
      </c>
      <c r="D34" s="7">
        <v>0</v>
      </c>
      <c r="E34" s="7">
        <v>0</v>
      </c>
    </row>
    <row r="35" spans="1:5">
      <c r="A35" s="23" t="s">
        <v>39</v>
      </c>
      <c r="B35" s="11">
        <v>0</v>
      </c>
      <c r="C35" s="7">
        <f>B35*10</f>
        <v>0</v>
      </c>
      <c r="D35" s="7">
        <f>B35*1</f>
        <v>0</v>
      </c>
      <c r="E35" s="7">
        <v>0</v>
      </c>
    </row>
    <row r="36" spans="1:5">
      <c r="A36" s="23" t="s">
        <v>55</v>
      </c>
      <c r="B36" s="11">
        <v>0</v>
      </c>
      <c r="C36" s="7">
        <f>B36*20</f>
        <v>0</v>
      </c>
      <c r="D36" s="7">
        <f>B36*1</f>
        <v>0</v>
      </c>
      <c r="E36" s="7">
        <v>0</v>
      </c>
    </row>
    <row r="37" spans="1:5">
      <c r="A37" s="23" t="s">
        <v>56</v>
      </c>
      <c r="B37" s="11">
        <v>0</v>
      </c>
      <c r="C37" s="7">
        <f>B37*20</f>
        <v>0</v>
      </c>
      <c r="D37" s="7">
        <f>B37*1</f>
        <v>0</v>
      </c>
      <c r="E37" s="7">
        <f>B37*1</f>
        <v>0</v>
      </c>
    </row>
    <row r="38" spans="1:5">
      <c r="A38" s="23" t="s">
        <v>131</v>
      </c>
      <c r="B38" s="11">
        <v>0</v>
      </c>
      <c r="C38" s="7">
        <f>B38*150</f>
        <v>0</v>
      </c>
      <c r="D38" s="7">
        <f>B38*10</f>
        <v>0</v>
      </c>
      <c r="E38" s="7">
        <f>B38*1</f>
        <v>0</v>
      </c>
    </row>
    <row r="39" spans="1:5">
      <c r="A39" s="23" t="s">
        <v>115</v>
      </c>
      <c r="B39" s="11">
        <v>0</v>
      </c>
      <c r="C39" s="7">
        <f>B39*10</f>
        <v>0</v>
      </c>
      <c r="D39" s="7">
        <f>B39*2</f>
        <v>0</v>
      </c>
      <c r="E39" s="7">
        <v>0</v>
      </c>
    </row>
    <row r="40" spans="1:5" ht="14.4" customHeight="1">
      <c r="A40" s="23" t="s">
        <v>116</v>
      </c>
      <c r="B40" s="12">
        <v>0</v>
      </c>
      <c r="C40" s="12">
        <v>0</v>
      </c>
      <c r="D40" s="12">
        <v>0</v>
      </c>
      <c r="E40" s="12">
        <v>0</v>
      </c>
    </row>
    <row r="41" spans="1:5" ht="21">
      <c r="A41" s="20" t="s">
        <v>85</v>
      </c>
      <c r="B41" s="7"/>
      <c r="C41" s="7"/>
      <c r="D41" s="7"/>
      <c r="E41" s="7" t="s">
        <v>83</v>
      </c>
    </row>
    <row r="42" spans="1:5">
      <c r="A42" s="22" t="s">
        <v>83</v>
      </c>
      <c r="B42" s="11">
        <v>0</v>
      </c>
      <c r="C42" s="7">
        <f>B42*2</f>
        <v>0</v>
      </c>
      <c r="D42" s="7">
        <v>0</v>
      </c>
      <c r="E42" s="7">
        <f>B42</f>
        <v>0</v>
      </c>
    </row>
    <row r="43" spans="1:5">
      <c r="A43" s="23" t="s">
        <v>86</v>
      </c>
      <c r="B43" s="11">
        <v>0</v>
      </c>
      <c r="C43" s="7">
        <f>B43*20</f>
        <v>0</v>
      </c>
      <c r="D43" s="7">
        <f>B43*10</f>
        <v>0</v>
      </c>
      <c r="E43" s="7">
        <v>0</v>
      </c>
    </row>
    <row r="44" spans="1:5">
      <c r="A44" s="23" t="s">
        <v>95</v>
      </c>
      <c r="B44" s="11">
        <v>0</v>
      </c>
      <c r="C44" s="7">
        <f>B44*90</f>
        <v>0</v>
      </c>
      <c r="D44" s="7">
        <f>B44*40</f>
        <v>0</v>
      </c>
      <c r="E44" s="7">
        <f>B44*3</f>
        <v>0</v>
      </c>
    </row>
    <row r="45" spans="1:5">
      <c r="A45" s="23" t="s">
        <v>108</v>
      </c>
      <c r="B45" s="11">
        <v>0</v>
      </c>
      <c r="C45" s="7">
        <f>B45*140</f>
        <v>0</v>
      </c>
      <c r="D45" s="7">
        <f>B45*120</f>
        <v>0</v>
      </c>
      <c r="E45" s="7">
        <f>B45*9</f>
        <v>0</v>
      </c>
    </row>
    <row r="46" spans="1:5">
      <c r="A46" s="23" t="s">
        <v>128</v>
      </c>
      <c r="B46" s="11">
        <v>0</v>
      </c>
      <c r="C46" s="7">
        <f>B46*900</f>
        <v>0</v>
      </c>
      <c r="D46" s="7">
        <f>B46*400</f>
        <v>0</v>
      </c>
      <c r="E46" s="7">
        <f>B46*30</f>
        <v>0</v>
      </c>
    </row>
    <row r="47" spans="1:5">
      <c r="A47" s="23" t="s">
        <v>129</v>
      </c>
      <c r="B47" s="11">
        <v>0</v>
      </c>
      <c r="C47" s="7">
        <f>B47*320</f>
        <v>0</v>
      </c>
      <c r="D47" s="7">
        <f>B47*60</f>
        <v>0</v>
      </c>
      <c r="E47" s="7">
        <f>B47*4</f>
        <v>0</v>
      </c>
    </row>
    <row r="48" spans="1:5">
      <c r="A48" s="23" t="s">
        <v>126</v>
      </c>
      <c r="B48" s="11">
        <v>0</v>
      </c>
      <c r="C48" s="7">
        <f>B48*50</f>
        <v>0</v>
      </c>
      <c r="D48" s="7">
        <v>0</v>
      </c>
      <c r="E48" s="7">
        <v>0</v>
      </c>
    </row>
    <row r="49" spans="1:5">
      <c r="A49" s="23" t="s">
        <v>130</v>
      </c>
      <c r="B49" s="11">
        <v>0</v>
      </c>
      <c r="C49" s="7">
        <f>B49*300</f>
        <v>0</v>
      </c>
      <c r="D49" s="7">
        <v>0</v>
      </c>
      <c r="E49" s="7">
        <v>0</v>
      </c>
    </row>
    <row r="50" spans="1:5" ht="21">
      <c r="A50" s="20" t="s">
        <v>7</v>
      </c>
      <c r="B50" s="17"/>
      <c r="C50" s="17"/>
      <c r="D50" s="17"/>
      <c r="E50" s="21"/>
    </row>
    <row r="51" spans="1:5">
      <c r="A51" s="22" t="s">
        <v>24</v>
      </c>
      <c r="B51" s="17">
        <f>4000*10</f>
        <v>40000</v>
      </c>
      <c r="C51" s="17"/>
      <c r="D51" s="17"/>
      <c r="E51" s="21"/>
    </row>
    <row r="52" spans="1:5">
      <c r="A52" s="22" t="s">
        <v>25</v>
      </c>
      <c r="B52" s="17">
        <f>B51*0.75</f>
        <v>30000</v>
      </c>
      <c r="C52" s="17"/>
      <c r="D52" s="17"/>
      <c r="E52" s="21"/>
    </row>
    <row r="53" spans="1:5">
      <c r="A53" s="22" t="s">
        <v>50</v>
      </c>
      <c r="B53" s="17">
        <f>B51*0.5</f>
        <v>20000</v>
      </c>
      <c r="C53" s="17"/>
      <c r="D53" s="17"/>
      <c r="E53" s="21"/>
    </row>
    <row r="54" spans="1:5">
      <c r="A54" s="22" t="s">
        <v>51</v>
      </c>
      <c r="B54" s="17">
        <f>B51*0.25</f>
        <v>10000</v>
      </c>
      <c r="C54" s="17"/>
      <c r="D54" s="17"/>
      <c r="E54" s="21"/>
    </row>
    <row r="55" spans="1:5" ht="21">
      <c r="A55" s="20" t="s">
        <v>6</v>
      </c>
      <c r="B55" s="17"/>
      <c r="C55" s="17"/>
      <c r="D55" s="17"/>
      <c r="E55" s="21"/>
    </row>
    <row r="56" spans="1:5">
      <c r="A56" s="22"/>
      <c r="B56" s="17"/>
      <c r="C56" s="17"/>
      <c r="D56" s="17"/>
      <c r="E56" s="21"/>
    </row>
    <row r="57" spans="1:5">
      <c r="A57" s="22"/>
      <c r="B57" s="17"/>
      <c r="C57" s="17"/>
      <c r="D57" s="17"/>
      <c r="E57" s="21"/>
    </row>
    <row r="58" spans="1:5">
      <c r="A58" s="24"/>
      <c r="B58" s="25"/>
      <c r="C58" s="25"/>
      <c r="D58" s="25"/>
      <c r="E58" s="26"/>
    </row>
    <row r="77" spans="2:11"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2:11">
      <c r="B78" s="5" t="s">
        <v>93</v>
      </c>
      <c r="C78" s="5"/>
      <c r="D78" s="5" t="s">
        <v>97</v>
      </c>
      <c r="E78" s="5"/>
      <c r="F78" s="5"/>
      <c r="G78" s="5"/>
      <c r="H78" s="5"/>
      <c r="I78" s="5"/>
      <c r="J78" s="5"/>
      <c r="K78" s="5"/>
    </row>
    <row r="79" spans="2:11">
      <c r="B79" s="5">
        <v>0</v>
      </c>
      <c r="C79" s="5">
        <v>0</v>
      </c>
      <c r="D79" s="5">
        <v>0</v>
      </c>
      <c r="E79" s="5">
        <v>0</v>
      </c>
      <c r="F79" s="5"/>
      <c r="G79" s="5"/>
      <c r="H79" s="5"/>
      <c r="I79" s="5"/>
      <c r="J79" s="5"/>
      <c r="K79" s="5"/>
    </row>
    <row r="80" spans="2:11">
      <c r="B80" s="5">
        <v>1</v>
      </c>
      <c r="C80" s="5">
        <v>400</v>
      </c>
      <c r="D80" s="5">
        <v>1</v>
      </c>
      <c r="E80" s="5">
        <v>3</v>
      </c>
      <c r="F80" s="5"/>
      <c r="G80" s="5"/>
      <c r="H80" s="5"/>
      <c r="I80" s="5"/>
      <c r="J80" s="5"/>
      <c r="K80" s="5"/>
    </row>
    <row r="81" spans="2:11">
      <c r="B81" s="5">
        <v>2</v>
      </c>
      <c r="C81" s="5">
        <v>0</v>
      </c>
      <c r="D81" s="5">
        <v>2</v>
      </c>
      <c r="E81" s="5">
        <v>0</v>
      </c>
      <c r="F81" s="5"/>
      <c r="G81" s="5"/>
      <c r="H81" s="5"/>
      <c r="I81" s="5"/>
      <c r="J81" s="5"/>
      <c r="K81" s="5"/>
    </row>
    <row r="82" spans="2:11"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2:11"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2:11"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2:11">
      <c r="B85" s="5" t="s">
        <v>62</v>
      </c>
      <c r="C85" s="5"/>
      <c r="D85" s="5"/>
      <c r="E85" s="5"/>
      <c r="F85" s="5"/>
      <c r="G85" s="5"/>
      <c r="H85" s="5"/>
      <c r="I85" s="5"/>
      <c r="J85" s="5"/>
      <c r="K85" s="5"/>
    </row>
    <row r="86" spans="2:11">
      <c r="B86" s="5" t="s">
        <v>12</v>
      </c>
      <c r="C86" s="5" t="s">
        <v>42</v>
      </c>
      <c r="D86" s="5"/>
      <c r="E86" s="5"/>
      <c r="F86" s="5"/>
      <c r="G86" s="5" t="s">
        <v>12</v>
      </c>
      <c r="H86" s="5"/>
      <c r="I86" s="5"/>
      <c r="J86" s="5" t="s">
        <v>12</v>
      </c>
      <c r="K86" s="5"/>
    </row>
    <row r="87" spans="2:11">
      <c r="B87" s="5">
        <v>1</v>
      </c>
      <c r="C87" s="5">
        <v>640</v>
      </c>
      <c r="D87" s="5"/>
      <c r="E87" s="5">
        <v>0</v>
      </c>
      <c r="F87" s="5"/>
      <c r="G87" s="5">
        <v>1</v>
      </c>
      <c r="H87" s="5">
        <v>5</v>
      </c>
      <c r="I87" s="5"/>
      <c r="J87" s="5">
        <v>1</v>
      </c>
      <c r="K87" s="5">
        <v>0.4</v>
      </c>
    </row>
    <row r="88" spans="2:11">
      <c r="B88" s="5">
        <v>2</v>
      </c>
      <c r="C88" s="5">
        <v>880</v>
      </c>
      <c r="D88" s="5"/>
      <c r="E88" s="5">
        <v>12</v>
      </c>
      <c r="F88" s="5"/>
      <c r="G88" s="5">
        <v>2</v>
      </c>
      <c r="H88" s="5">
        <v>7</v>
      </c>
      <c r="I88" s="5"/>
      <c r="J88" s="5">
        <v>2</v>
      </c>
      <c r="K88" s="5">
        <v>0.8</v>
      </c>
    </row>
    <row r="89" spans="2:11">
      <c r="B89" s="5">
        <v>3</v>
      </c>
      <c r="C89" s="5">
        <v>1120</v>
      </c>
      <c r="D89" s="5"/>
      <c r="E89" s="5">
        <v>18</v>
      </c>
      <c r="F89" s="5"/>
      <c r="G89" s="5">
        <v>3</v>
      </c>
      <c r="H89" s="5">
        <v>9</v>
      </c>
      <c r="I89" s="5"/>
      <c r="J89" s="5">
        <v>3</v>
      </c>
      <c r="K89" s="5">
        <v>1.2</v>
      </c>
    </row>
    <row r="90" spans="2:11">
      <c r="B90" s="5">
        <v>4</v>
      </c>
      <c r="C90" s="5">
        <v>1360</v>
      </c>
      <c r="D90" s="5"/>
      <c r="E90" s="5">
        <v>24</v>
      </c>
      <c r="F90" s="5"/>
      <c r="G90" s="5">
        <v>4</v>
      </c>
      <c r="H90" s="5">
        <v>11</v>
      </c>
      <c r="I90" s="5"/>
      <c r="J90" s="5">
        <v>4</v>
      </c>
      <c r="K90" s="5">
        <v>1.6</v>
      </c>
    </row>
    <row r="91" spans="2:11">
      <c r="B91" s="5">
        <v>5</v>
      </c>
      <c r="C91" s="5">
        <v>1600</v>
      </c>
      <c r="D91" s="5"/>
      <c r="E91" s="5"/>
      <c r="F91" s="5"/>
      <c r="G91" s="5">
        <v>5</v>
      </c>
      <c r="H91" s="5">
        <v>15</v>
      </c>
      <c r="I91" s="5"/>
      <c r="J91" s="5">
        <v>5</v>
      </c>
      <c r="K91" s="5">
        <v>2</v>
      </c>
    </row>
    <row r="92" spans="2:11">
      <c r="B92" s="5">
        <v>6</v>
      </c>
      <c r="C92" s="5">
        <v>0</v>
      </c>
      <c r="D92" s="5"/>
      <c r="E92" s="5"/>
      <c r="F92" s="5"/>
      <c r="G92" s="5"/>
      <c r="H92" s="5"/>
      <c r="I92" s="5"/>
      <c r="J92" s="5"/>
      <c r="K92" s="5"/>
    </row>
    <row r="93" spans="2:11"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2:11">
      <c r="B94" s="4"/>
      <c r="C94" s="4"/>
    </row>
    <row r="95" spans="2:11">
      <c r="B95" s="4"/>
      <c r="C95" s="4"/>
    </row>
    <row r="96" spans="2:11">
      <c r="B96" s="4"/>
      <c r="C96" s="4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K98"/>
  <sheetViews>
    <sheetView zoomScaleNormal="100" workbookViewId="0"/>
  </sheetViews>
  <sheetFormatPr defaultRowHeight="14.4"/>
  <cols>
    <col min="1" max="1" width="36.88671875" bestFit="1" customWidth="1"/>
    <col min="2" max="2" width="15.77734375" bestFit="1" customWidth="1"/>
    <col min="3" max="3" width="11.88671875" bestFit="1" customWidth="1"/>
    <col min="4" max="4" width="17.44140625" bestFit="1" customWidth="1"/>
    <col min="5" max="5" width="8.88671875" bestFit="1" customWidth="1"/>
    <col min="7" max="7" width="6.33203125" bestFit="1" customWidth="1"/>
    <col min="8" max="8" width="3.44140625" bestFit="1" customWidth="1"/>
    <col min="10" max="11" width="9" bestFit="1" customWidth="1"/>
  </cols>
  <sheetData>
    <row r="1" spans="1:5" ht="25.8">
      <c r="A1" s="18" t="s">
        <v>135</v>
      </c>
      <c r="B1" s="7" t="s">
        <v>61</v>
      </c>
      <c r="C1" s="8" t="s">
        <v>59</v>
      </c>
      <c r="D1" s="9" t="s">
        <v>60</v>
      </c>
      <c r="E1" s="10"/>
    </row>
    <row r="2" spans="1:5" ht="21">
      <c r="A2" s="20" t="s">
        <v>8</v>
      </c>
      <c r="B2" s="7"/>
      <c r="C2" s="7" t="s">
        <v>9</v>
      </c>
      <c r="D2" s="7" t="s">
        <v>10</v>
      </c>
      <c r="E2" s="7" t="s">
        <v>67</v>
      </c>
    </row>
    <row r="3" spans="1:5">
      <c r="A3" s="22" t="s">
        <v>29</v>
      </c>
      <c r="B3" s="7"/>
      <c r="C3" s="8">
        <f>C5+C8+C10+(SUM(C11:C65))</f>
        <v>1176</v>
      </c>
      <c r="D3" s="8">
        <f>SUM(D5:D65)</f>
        <v>25</v>
      </c>
      <c r="E3" s="8">
        <f>SUM(E4:E9,E11:E65)</f>
        <v>8</v>
      </c>
    </row>
    <row r="4" spans="1:5" ht="21">
      <c r="A4" s="20" t="s">
        <v>1</v>
      </c>
      <c r="B4" s="7" t="s">
        <v>28</v>
      </c>
      <c r="C4" s="7" t="s">
        <v>9</v>
      </c>
      <c r="D4" s="7" t="s">
        <v>10</v>
      </c>
      <c r="E4" s="7" t="s">
        <v>83</v>
      </c>
    </row>
    <row r="5" spans="1:5" ht="72">
      <c r="A5" s="23" t="s">
        <v>114</v>
      </c>
      <c r="B5" s="7">
        <v>1</v>
      </c>
      <c r="C5" s="7">
        <v>186</v>
      </c>
      <c r="D5" s="7">
        <v>25</v>
      </c>
      <c r="E5" s="7">
        <v>8</v>
      </c>
    </row>
    <row r="6" spans="1:5" ht="21">
      <c r="A6" s="20" t="s">
        <v>15</v>
      </c>
      <c r="B6" s="7">
        <v>1</v>
      </c>
      <c r="C6" s="7">
        <f>6000-C3</f>
        <v>4824</v>
      </c>
      <c r="D6" s="7">
        <v>0</v>
      </c>
      <c r="E6" s="7"/>
    </row>
    <row r="7" spans="1:5" ht="21">
      <c r="A7" s="20" t="s">
        <v>2</v>
      </c>
      <c r="B7" s="7"/>
      <c r="C7" s="7"/>
      <c r="D7" s="7"/>
      <c r="E7" s="7"/>
    </row>
    <row r="8" spans="1:5">
      <c r="A8" s="23" t="s">
        <v>43</v>
      </c>
      <c r="B8" s="11">
        <v>0</v>
      </c>
      <c r="C8" s="7">
        <f>B8*300</f>
        <v>0</v>
      </c>
      <c r="D8" s="7">
        <v>0</v>
      </c>
      <c r="E8" s="7"/>
    </row>
    <row r="9" spans="1:5" ht="21">
      <c r="A9" s="20" t="s">
        <v>3</v>
      </c>
      <c r="B9" s="7"/>
      <c r="C9" s="7"/>
      <c r="D9" s="7"/>
      <c r="E9" s="7" t="s">
        <v>14</v>
      </c>
    </row>
    <row r="10" spans="1:5" ht="28.8">
      <c r="A10" s="23" t="s">
        <v>41</v>
      </c>
      <c r="B10" s="11">
        <v>1</v>
      </c>
      <c r="C10" s="7">
        <f>VLOOKUP(B10,B88:C98,2,FALSE)</f>
        <v>960</v>
      </c>
      <c r="D10" s="7">
        <f>B10*0</f>
        <v>0</v>
      </c>
      <c r="E10" s="7">
        <f>B10*1</f>
        <v>1</v>
      </c>
    </row>
    <row r="11" spans="1:5">
      <c r="A11" s="23" t="s">
        <v>92</v>
      </c>
      <c r="B11" s="11">
        <v>0</v>
      </c>
      <c r="C11" s="7">
        <f>VLOOKUP(B11,B81:C83,2,FALSE)</f>
        <v>0</v>
      </c>
      <c r="D11" s="7">
        <f>VLOOKUP(B11,D81:E83,2,FALSE)</f>
        <v>0</v>
      </c>
      <c r="E11" s="7"/>
    </row>
    <row r="12" spans="1:5" ht="34.799999999999997">
      <c r="A12" s="29" t="s">
        <v>106</v>
      </c>
      <c r="B12" s="7"/>
      <c r="C12" s="7"/>
      <c r="D12" s="7"/>
      <c r="E12" s="7"/>
    </row>
    <row r="13" spans="1:5">
      <c r="A13" s="23" t="s">
        <v>90</v>
      </c>
      <c r="B13" s="11">
        <v>0</v>
      </c>
      <c r="C13" s="7">
        <f>B13*3</f>
        <v>0</v>
      </c>
      <c r="D13" s="7">
        <f>B13*1</f>
        <v>0</v>
      </c>
      <c r="E13" s="7"/>
    </row>
    <row r="14" spans="1:5" ht="28.8">
      <c r="A14" s="23" t="s">
        <v>91</v>
      </c>
      <c r="B14" s="11">
        <v>0</v>
      </c>
      <c r="C14" s="7">
        <f>B14*7</f>
        <v>0</v>
      </c>
      <c r="D14" s="7">
        <f>B14*1</f>
        <v>0</v>
      </c>
      <c r="E14" s="7"/>
    </row>
    <row r="15" spans="1:5">
      <c r="A15" s="23" t="s">
        <v>98</v>
      </c>
      <c r="B15" s="11">
        <v>0</v>
      </c>
      <c r="C15" s="7">
        <f>B15*2</f>
        <v>0</v>
      </c>
      <c r="D15" s="7">
        <v>0</v>
      </c>
      <c r="E15" s="7"/>
    </row>
    <row r="16" spans="1:5">
      <c r="A16" s="23" t="s">
        <v>99</v>
      </c>
      <c r="B16" s="11">
        <v>0</v>
      </c>
      <c r="C16" s="7">
        <f>B16*1.5</f>
        <v>0</v>
      </c>
      <c r="D16" s="7">
        <f>B16*1</f>
        <v>0</v>
      </c>
      <c r="E16" s="7"/>
    </row>
    <row r="17" spans="1:5" ht="21">
      <c r="A17" s="20" t="s">
        <v>33</v>
      </c>
      <c r="B17" s="7"/>
      <c r="C17" s="7"/>
      <c r="D17" s="7"/>
      <c r="E17" s="7"/>
    </row>
    <row r="18" spans="1:5">
      <c r="A18" s="23" t="s">
        <v>43</v>
      </c>
      <c r="B18" s="11">
        <v>1</v>
      </c>
      <c r="C18" s="7">
        <f>B18*30</f>
        <v>30</v>
      </c>
      <c r="D18" s="7">
        <v>0</v>
      </c>
      <c r="E18" s="7"/>
    </row>
    <row r="19" spans="1:5" ht="21">
      <c r="A19" s="20" t="s">
        <v>34</v>
      </c>
      <c r="B19" s="7"/>
      <c r="C19" s="7"/>
      <c r="D19" s="7"/>
      <c r="E19" s="7"/>
    </row>
    <row r="20" spans="1:5">
      <c r="A20" s="23" t="s">
        <v>113</v>
      </c>
      <c r="B20" s="11">
        <v>0</v>
      </c>
      <c r="C20" s="7">
        <f>B20*48</f>
        <v>0</v>
      </c>
      <c r="D20" s="7">
        <v>0</v>
      </c>
      <c r="E20" s="7"/>
    </row>
    <row r="21" spans="1:5" ht="28.8">
      <c r="A21" s="23" t="s">
        <v>110</v>
      </c>
      <c r="B21" s="11">
        <v>0</v>
      </c>
      <c r="C21" s="7">
        <f>B21*30</f>
        <v>0</v>
      </c>
      <c r="D21" s="7">
        <v>0</v>
      </c>
      <c r="E21" s="7"/>
    </row>
    <row r="22" spans="1:5">
      <c r="A22" s="23" t="s">
        <v>119</v>
      </c>
      <c r="B22" s="11">
        <v>0</v>
      </c>
      <c r="C22" s="7">
        <f>B22*18</f>
        <v>0</v>
      </c>
      <c r="D22" s="7">
        <v>0</v>
      </c>
      <c r="E22" s="7"/>
    </row>
    <row r="23" spans="1:5">
      <c r="A23" s="23" t="s">
        <v>123</v>
      </c>
      <c r="B23" s="11">
        <v>0</v>
      </c>
      <c r="C23" s="7">
        <f>B23*108</f>
        <v>0</v>
      </c>
      <c r="D23" s="7">
        <v>0</v>
      </c>
      <c r="E23" s="7"/>
    </row>
    <row r="24" spans="1:5">
      <c r="A24" s="23" t="s">
        <v>107</v>
      </c>
      <c r="B24" s="11">
        <v>0</v>
      </c>
      <c r="C24" s="7">
        <f>B24*42</f>
        <v>0</v>
      </c>
      <c r="D24" s="7">
        <f>B24*6</f>
        <v>0</v>
      </c>
      <c r="E24" s="7"/>
    </row>
    <row r="25" spans="1:5">
      <c r="A25" s="23" t="s">
        <v>68</v>
      </c>
      <c r="B25" s="11">
        <v>0</v>
      </c>
      <c r="C25" s="7">
        <f>B25*25</f>
        <v>0</v>
      </c>
      <c r="D25" s="7">
        <f>B25*6</f>
        <v>0</v>
      </c>
      <c r="E25" s="7"/>
    </row>
    <row r="26" spans="1:5">
      <c r="A26" s="23" t="s">
        <v>120</v>
      </c>
      <c r="B26" s="11">
        <v>0</v>
      </c>
      <c r="C26" s="7">
        <f>B26*72</f>
        <v>0</v>
      </c>
      <c r="D26" s="7">
        <f>B26*6</f>
        <v>0</v>
      </c>
      <c r="E26" s="7"/>
    </row>
    <row r="27" spans="1:5">
      <c r="A27" s="23" t="s">
        <v>111</v>
      </c>
      <c r="B27" s="11">
        <v>0</v>
      </c>
      <c r="C27" s="7">
        <f>B27*15</f>
        <v>0</v>
      </c>
      <c r="D27" s="7">
        <f>B27*1</f>
        <v>0</v>
      </c>
      <c r="E27" s="7"/>
    </row>
    <row r="28" spans="1:5">
      <c r="A28" s="23" t="s">
        <v>124</v>
      </c>
      <c r="B28" s="11">
        <v>0</v>
      </c>
      <c r="C28" s="7">
        <f>B28*132</f>
        <v>0</v>
      </c>
      <c r="D28" s="7">
        <f>B28*6</f>
        <v>0</v>
      </c>
      <c r="E28" s="7"/>
    </row>
    <row r="29" spans="1:5">
      <c r="A29" s="23" t="s">
        <v>38</v>
      </c>
      <c r="B29" s="11">
        <v>0</v>
      </c>
      <c r="C29" s="7">
        <f>B29*0.5</f>
        <v>0</v>
      </c>
      <c r="D29" s="7">
        <v>0</v>
      </c>
      <c r="E29" s="7"/>
    </row>
    <row r="30" spans="1:5" ht="21">
      <c r="A30" s="20" t="s">
        <v>5</v>
      </c>
      <c r="B30" s="7"/>
      <c r="C30" s="7"/>
      <c r="D30" s="7"/>
      <c r="E30" s="7" t="s">
        <v>83</v>
      </c>
    </row>
    <row r="31" spans="1:5" ht="57.6">
      <c r="A31" s="23" t="s">
        <v>79</v>
      </c>
      <c r="B31" s="11">
        <v>0</v>
      </c>
      <c r="C31" s="7">
        <v>0</v>
      </c>
      <c r="D31" s="7">
        <v>0</v>
      </c>
      <c r="E31" s="7">
        <v>0</v>
      </c>
    </row>
    <row r="32" spans="1:5">
      <c r="A32" s="23" t="s">
        <v>100</v>
      </c>
      <c r="B32" s="11">
        <v>0</v>
      </c>
      <c r="C32" s="7">
        <f>B32*1</f>
        <v>0</v>
      </c>
      <c r="D32" s="7">
        <f>B32*0</f>
        <v>0</v>
      </c>
      <c r="E32" s="7">
        <v>0</v>
      </c>
    </row>
    <row r="33" spans="1:5">
      <c r="A33" s="23" t="s">
        <v>69</v>
      </c>
      <c r="B33" s="11">
        <v>0</v>
      </c>
      <c r="C33" s="7">
        <f>B33*14</f>
        <v>0</v>
      </c>
      <c r="D33" s="7">
        <f>B33*2</f>
        <v>0</v>
      </c>
      <c r="E33" s="7">
        <v>0</v>
      </c>
    </row>
    <row r="34" spans="1:5">
      <c r="A34" s="23" t="s">
        <v>54</v>
      </c>
      <c r="B34" s="11">
        <v>0</v>
      </c>
      <c r="C34" s="7">
        <f>B34*20</f>
        <v>0</v>
      </c>
      <c r="D34" s="7">
        <v>0</v>
      </c>
      <c r="E34" s="7">
        <v>0</v>
      </c>
    </row>
    <row r="35" spans="1:5">
      <c r="A35" s="23" t="s">
        <v>39</v>
      </c>
      <c r="B35" s="11">
        <v>0</v>
      </c>
      <c r="C35" s="7">
        <f>B35*10</f>
        <v>0</v>
      </c>
      <c r="D35" s="7">
        <f>B35*1</f>
        <v>0</v>
      </c>
      <c r="E35" s="7">
        <v>0</v>
      </c>
    </row>
    <row r="36" spans="1:5">
      <c r="A36" s="23" t="s">
        <v>55</v>
      </c>
      <c r="B36" s="11">
        <v>0</v>
      </c>
      <c r="C36" s="7">
        <f>B36*20</f>
        <v>0</v>
      </c>
      <c r="D36" s="7">
        <f>B36*1</f>
        <v>0</v>
      </c>
      <c r="E36" s="7">
        <v>0</v>
      </c>
    </row>
    <row r="37" spans="1:5">
      <c r="A37" s="23" t="s">
        <v>56</v>
      </c>
      <c r="B37" s="11">
        <v>0</v>
      </c>
      <c r="C37" s="7">
        <f>B37*20</f>
        <v>0</v>
      </c>
      <c r="D37" s="7">
        <f>B37*1</f>
        <v>0</v>
      </c>
      <c r="E37" s="7">
        <f>B37*1</f>
        <v>0</v>
      </c>
    </row>
    <row r="38" spans="1:5">
      <c r="A38" s="23" t="s">
        <v>131</v>
      </c>
      <c r="B38" s="11">
        <v>0</v>
      </c>
      <c r="C38" s="7">
        <f>B38*150</f>
        <v>0</v>
      </c>
      <c r="D38" s="7">
        <f>B38*10</f>
        <v>0</v>
      </c>
      <c r="E38" s="7">
        <f>B38*1</f>
        <v>0</v>
      </c>
    </row>
    <row r="39" spans="1:5">
      <c r="A39" s="23" t="s">
        <v>115</v>
      </c>
      <c r="B39" s="11">
        <v>0</v>
      </c>
      <c r="C39" s="7">
        <f>B39*10</f>
        <v>0</v>
      </c>
      <c r="D39" s="7">
        <f>B39*2</f>
        <v>0</v>
      </c>
      <c r="E39" s="7">
        <v>0</v>
      </c>
    </row>
    <row r="40" spans="1:5" ht="14.4" customHeight="1">
      <c r="A40" s="23" t="s">
        <v>116</v>
      </c>
      <c r="B40" s="12">
        <v>0</v>
      </c>
      <c r="C40" s="12">
        <v>0</v>
      </c>
      <c r="D40" s="12">
        <v>0</v>
      </c>
      <c r="E40" s="12">
        <v>0</v>
      </c>
    </row>
    <row r="41" spans="1:5">
      <c r="A41" s="23" t="s">
        <v>133</v>
      </c>
      <c r="B41" s="11">
        <v>0</v>
      </c>
      <c r="C41" s="7">
        <f>B41*25</f>
        <v>0</v>
      </c>
      <c r="D41" s="7">
        <f>B41*4</f>
        <v>0</v>
      </c>
      <c r="E41" s="7">
        <v>0</v>
      </c>
    </row>
    <row r="42" spans="1:5" ht="14.4" customHeight="1">
      <c r="A42" s="23" t="s">
        <v>134</v>
      </c>
      <c r="B42" s="12">
        <v>0</v>
      </c>
      <c r="C42" s="12">
        <v>0</v>
      </c>
      <c r="D42" s="12">
        <v>0</v>
      </c>
      <c r="E42" s="12">
        <v>0</v>
      </c>
    </row>
    <row r="43" spans="1:5" ht="21">
      <c r="A43" s="20" t="s">
        <v>85</v>
      </c>
      <c r="B43" s="7"/>
      <c r="C43" s="7"/>
      <c r="D43" s="7"/>
      <c r="E43" s="7" t="s">
        <v>83</v>
      </c>
    </row>
    <row r="44" spans="1:5">
      <c r="A44" s="22" t="s">
        <v>83</v>
      </c>
      <c r="B44" s="11">
        <v>0</v>
      </c>
      <c r="C44" s="7">
        <f>B44*2</f>
        <v>0</v>
      </c>
      <c r="D44" s="7">
        <v>0</v>
      </c>
      <c r="E44" s="7">
        <f>B44</f>
        <v>0</v>
      </c>
    </row>
    <row r="45" spans="1:5">
      <c r="A45" s="23" t="s">
        <v>86</v>
      </c>
      <c r="B45" s="11">
        <v>0</v>
      </c>
      <c r="C45" s="7">
        <f>B45*20</f>
        <v>0</v>
      </c>
      <c r="D45" s="7">
        <f>B45*10</f>
        <v>0</v>
      </c>
      <c r="E45" s="7">
        <v>0</v>
      </c>
    </row>
    <row r="46" spans="1:5">
      <c r="A46" s="23" t="s">
        <v>95</v>
      </c>
      <c r="B46" s="11">
        <v>0</v>
      </c>
      <c r="C46" s="7">
        <f>B46*90</f>
        <v>0</v>
      </c>
      <c r="D46" s="7">
        <f>B46*40</f>
        <v>0</v>
      </c>
      <c r="E46" s="7">
        <f>B46*3</f>
        <v>0</v>
      </c>
    </row>
    <row r="47" spans="1:5">
      <c r="A47" s="23" t="s">
        <v>108</v>
      </c>
      <c r="B47" s="11">
        <v>0</v>
      </c>
      <c r="C47" s="7">
        <f>B47*140</f>
        <v>0</v>
      </c>
      <c r="D47" s="7">
        <f>B47*120</f>
        <v>0</v>
      </c>
      <c r="E47" s="7">
        <f>B47*9</f>
        <v>0</v>
      </c>
    </row>
    <row r="48" spans="1:5">
      <c r="A48" s="23" t="s">
        <v>128</v>
      </c>
      <c r="B48" s="11">
        <v>0</v>
      </c>
      <c r="C48" s="7">
        <f>B48*900</f>
        <v>0</v>
      </c>
      <c r="D48" s="7">
        <f>B48*400</f>
        <v>0</v>
      </c>
      <c r="E48" s="7">
        <f>B48*30</f>
        <v>0</v>
      </c>
    </row>
    <row r="49" spans="1:5">
      <c r="A49" s="23" t="s">
        <v>129</v>
      </c>
      <c r="B49" s="11">
        <v>0</v>
      </c>
      <c r="C49" s="7">
        <f>B49*320</f>
        <v>0</v>
      </c>
      <c r="D49" s="7">
        <f>B49*60</f>
        <v>0</v>
      </c>
      <c r="E49" s="7">
        <f>B49*4</f>
        <v>0</v>
      </c>
    </row>
    <row r="50" spans="1:5">
      <c r="A50" s="23" t="s">
        <v>126</v>
      </c>
      <c r="B50" s="11">
        <v>0</v>
      </c>
      <c r="C50" s="7">
        <f>B50*50</f>
        <v>0</v>
      </c>
      <c r="D50" s="7">
        <v>0</v>
      </c>
      <c r="E50" s="7">
        <v>0</v>
      </c>
    </row>
    <row r="51" spans="1:5">
      <c r="A51" s="23" t="s">
        <v>130</v>
      </c>
      <c r="B51" s="11">
        <v>0</v>
      </c>
      <c r="C51" s="7">
        <f>B51*300</f>
        <v>0</v>
      </c>
      <c r="D51" s="7">
        <v>0</v>
      </c>
      <c r="E51" s="7">
        <v>0</v>
      </c>
    </row>
    <row r="52" spans="1:5" ht="21">
      <c r="A52" s="20" t="s">
        <v>7</v>
      </c>
      <c r="B52" s="17"/>
      <c r="C52" s="17"/>
      <c r="D52" s="17"/>
      <c r="E52" s="21"/>
    </row>
    <row r="53" spans="1:5">
      <c r="A53" s="22" t="s">
        <v>24</v>
      </c>
      <c r="B53" s="17">
        <f>6000*10</f>
        <v>60000</v>
      </c>
      <c r="C53" s="17"/>
      <c r="D53" s="17"/>
      <c r="E53" s="21"/>
    </row>
    <row r="54" spans="1:5">
      <c r="A54" s="22" t="s">
        <v>25</v>
      </c>
      <c r="B54" s="17">
        <f>B53*0.75</f>
        <v>45000</v>
      </c>
      <c r="C54" s="17"/>
      <c r="D54" s="17"/>
      <c r="E54" s="21"/>
    </row>
    <row r="55" spans="1:5">
      <c r="A55" s="22" t="s">
        <v>50</v>
      </c>
      <c r="B55" s="17">
        <f>B53*0.5</f>
        <v>30000</v>
      </c>
      <c r="C55" s="17"/>
      <c r="D55" s="17"/>
      <c r="E55" s="21"/>
    </row>
    <row r="56" spans="1:5">
      <c r="A56" s="22" t="s">
        <v>51</v>
      </c>
      <c r="B56" s="17">
        <f>B53*0.25</f>
        <v>15000</v>
      </c>
      <c r="C56" s="17"/>
      <c r="D56" s="17"/>
      <c r="E56" s="21"/>
    </row>
    <row r="57" spans="1:5" ht="21">
      <c r="A57" s="20" t="s">
        <v>6</v>
      </c>
      <c r="B57" s="17"/>
      <c r="C57" s="17"/>
      <c r="D57" s="17"/>
      <c r="E57" s="21"/>
    </row>
    <row r="58" spans="1:5">
      <c r="A58" s="22"/>
      <c r="B58" s="17"/>
      <c r="C58" s="17"/>
      <c r="D58" s="17"/>
      <c r="E58" s="21"/>
    </row>
    <row r="59" spans="1:5">
      <c r="A59" s="22"/>
      <c r="B59" s="17"/>
      <c r="C59" s="17"/>
      <c r="D59" s="17"/>
      <c r="E59" s="21"/>
    </row>
    <row r="60" spans="1:5">
      <c r="A60" s="24"/>
      <c r="B60" s="25"/>
      <c r="C60" s="25"/>
      <c r="D60" s="25"/>
      <c r="E60" s="26"/>
    </row>
    <row r="79" spans="2:11"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2:11">
      <c r="B80" s="5" t="s">
        <v>93</v>
      </c>
      <c r="C80" s="5"/>
      <c r="D80" s="5" t="s">
        <v>97</v>
      </c>
      <c r="E80" s="5"/>
      <c r="F80" s="5"/>
      <c r="G80" s="5"/>
      <c r="H80" s="5"/>
      <c r="I80" s="5"/>
      <c r="J80" s="5"/>
      <c r="K80" s="5"/>
    </row>
    <row r="81" spans="2:11">
      <c r="B81" s="5">
        <v>0</v>
      </c>
      <c r="C81" s="5">
        <v>0</v>
      </c>
      <c r="D81" s="5">
        <v>0</v>
      </c>
      <c r="E81" s="5">
        <v>0</v>
      </c>
      <c r="F81" s="5"/>
      <c r="G81" s="5"/>
      <c r="H81" s="5"/>
      <c r="I81" s="5"/>
      <c r="J81" s="5"/>
      <c r="K81" s="5"/>
    </row>
    <row r="82" spans="2:11">
      <c r="B82" s="5">
        <v>1</v>
      </c>
      <c r="C82" s="5">
        <v>600</v>
      </c>
      <c r="D82" s="5">
        <v>1</v>
      </c>
      <c r="E82" s="5">
        <v>4</v>
      </c>
      <c r="F82" s="5"/>
      <c r="G82" s="5"/>
      <c r="H82" s="5"/>
      <c r="I82" s="5"/>
      <c r="J82" s="5"/>
      <c r="K82" s="5"/>
    </row>
    <row r="83" spans="2:11">
      <c r="B83" s="5">
        <v>2</v>
      </c>
      <c r="C83" s="5">
        <v>0</v>
      </c>
      <c r="D83" s="5">
        <v>2</v>
      </c>
      <c r="E83" s="5">
        <v>0</v>
      </c>
      <c r="F83" s="5"/>
      <c r="G83" s="5"/>
      <c r="H83" s="5"/>
      <c r="I83" s="5"/>
      <c r="J83" s="5"/>
      <c r="K83" s="5"/>
    </row>
    <row r="84" spans="2:11"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2:11"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2:11"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2:11">
      <c r="B87" s="5" t="s">
        <v>62</v>
      </c>
      <c r="C87" s="5"/>
      <c r="D87" s="5"/>
      <c r="E87" s="5"/>
      <c r="F87" s="5"/>
      <c r="G87" s="5"/>
      <c r="H87" s="5"/>
      <c r="I87" s="5"/>
      <c r="J87" s="5"/>
      <c r="K87" s="5"/>
    </row>
    <row r="88" spans="2:11">
      <c r="B88" s="5" t="s">
        <v>12</v>
      </c>
      <c r="C88" s="5" t="s">
        <v>42</v>
      </c>
      <c r="D88" s="5"/>
      <c r="E88" s="5"/>
      <c r="F88" s="5"/>
      <c r="G88" s="5" t="s">
        <v>12</v>
      </c>
      <c r="H88" s="5"/>
      <c r="I88" s="5"/>
      <c r="J88" s="5" t="s">
        <v>12</v>
      </c>
      <c r="K88" s="5"/>
    </row>
    <row r="89" spans="2:11">
      <c r="B89" s="5">
        <v>1</v>
      </c>
      <c r="C89" s="5">
        <v>960</v>
      </c>
      <c r="D89" s="5"/>
      <c r="E89" s="5">
        <v>0</v>
      </c>
      <c r="F89" s="5"/>
      <c r="G89" s="5">
        <v>1</v>
      </c>
      <c r="H89" s="5">
        <v>5</v>
      </c>
      <c r="I89" s="5"/>
      <c r="J89" s="5">
        <v>1</v>
      </c>
      <c r="K89" s="5">
        <v>0.4</v>
      </c>
    </row>
    <row r="90" spans="2:11">
      <c r="B90" s="5">
        <v>2</v>
      </c>
      <c r="C90" s="5">
        <v>1320</v>
      </c>
      <c r="D90" s="5"/>
      <c r="E90" s="5">
        <v>12</v>
      </c>
      <c r="F90" s="5"/>
      <c r="G90" s="5">
        <v>2</v>
      </c>
      <c r="H90" s="5">
        <v>7</v>
      </c>
      <c r="I90" s="5"/>
      <c r="J90" s="5">
        <v>2</v>
      </c>
      <c r="K90" s="5">
        <v>0.8</v>
      </c>
    </row>
    <row r="91" spans="2:11">
      <c r="B91" s="5">
        <v>3</v>
      </c>
      <c r="C91" s="5">
        <v>1680</v>
      </c>
      <c r="D91" s="5"/>
      <c r="E91" s="5">
        <v>18</v>
      </c>
      <c r="F91" s="5"/>
      <c r="G91" s="5">
        <v>3</v>
      </c>
      <c r="H91" s="5">
        <v>9</v>
      </c>
      <c r="I91" s="5"/>
      <c r="J91" s="5">
        <v>3</v>
      </c>
      <c r="K91" s="5">
        <v>1.2</v>
      </c>
    </row>
    <row r="92" spans="2:11">
      <c r="B92" s="5">
        <v>4</v>
      </c>
      <c r="C92" s="5">
        <v>2040</v>
      </c>
      <c r="D92" s="5"/>
      <c r="E92" s="5">
        <v>24</v>
      </c>
      <c r="F92" s="5"/>
      <c r="G92" s="5">
        <v>4</v>
      </c>
      <c r="H92" s="5">
        <v>11</v>
      </c>
      <c r="I92" s="5"/>
      <c r="J92" s="5">
        <v>4</v>
      </c>
      <c r="K92" s="5">
        <v>1.6</v>
      </c>
    </row>
    <row r="93" spans="2:11">
      <c r="B93" s="5">
        <v>5</v>
      </c>
      <c r="C93" s="5">
        <v>2400</v>
      </c>
      <c r="D93" s="5"/>
      <c r="E93" s="5"/>
      <c r="F93" s="5"/>
      <c r="G93" s="5">
        <v>5</v>
      </c>
      <c r="H93" s="5">
        <v>15</v>
      </c>
      <c r="I93" s="5"/>
      <c r="J93" s="5">
        <v>5</v>
      </c>
      <c r="K93" s="5">
        <v>2</v>
      </c>
    </row>
    <row r="94" spans="2:11">
      <c r="B94" s="5">
        <v>6</v>
      </c>
      <c r="C94" s="5">
        <v>0</v>
      </c>
      <c r="D94" s="5"/>
      <c r="E94" s="5"/>
      <c r="F94" s="5"/>
      <c r="G94" s="5"/>
      <c r="H94" s="5"/>
      <c r="I94" s="5"/>
      <c r="J94" s="5"/>
      <c r="K94" s="5"/>
    </row>
    <row r="95" spans="2:11">
      <c r="B95" s="5"/>
      <c r="C95" s="5"/>
      <c r="D95" s="5"/>
      <c r="E95" s="5"/>
      <c r="F95" s="5"/>
      <c r="G95" s="5"/>
      <c r="H95" s="5"/>
    </row>
    <row r="96" spans="2:11">
      <c r="B96" s="4"/>
      <c r="C96" s="4"/>
    </row>
    <row r="97" spans="2:3">
      <c r="B97" s="4"/>
      <c r="C97" s="4"/>
    </row>
    <row r="98" spans="2:3">
      <c r="B98" s="4"/>
      <c r="C98" s="4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L98"/>
  <sheetViews>
    <sheetView zoomScaleNormal="100" workbookViewId="0"/>
  </sheetViews>
  <sheetFormatPr defaultRowHeight="14.4"/>
  <cols>
    <col min="1" max="1" width="36.88671875" bestFit="1" customWidth="1"/>
    <col min="2" max="2" width="15.6640625" bestFit="1" customWidth="1"/>
    <col min="3" max="3" width="11.77734375" bestFit="1" customWidth="1"/>
    <col min="4" max="4" width="17.33203125" bestFit="1" customWidth="1"/>
    <col min="5" max="5" width="8.77734375" bestFit="1" customWidth="1"/>
    <col min="7" max="7" width="6.21875" bestFit="1" customWidth="1"/>
    <col min="8" max="8" width="3" bestFit="1" customWidth="1"/>
  </cols>
  <sheetData>
    <row r="1" spans="1:5" ht="25.8">
      <c r="A1" s="18" t="s">
        <v>136</v>
      </c>
      <c r="B1" s="7" t="s">
        <v>61</v>
      </c>
      <c r="C1" s="8" t="s">
        <v>59</v>
      </c>
      <c r="D1" s="9" t="s">
        <v>60</v>
      </c>
      <c r="E1" s="10"/>
    </row>
    <row r="2" spans="1:5" ht="21">
      <c r="A2" s="20" t="s">
        <v>8</v>
      </c>
      <c r="B2" s="7"/>
      <c r="C2" s="7" t="s">
        <v>9</v>
      </c>
      <c r="D2" s="7" t="s">
        <v>10</v>
      </c>
      <c r="E2" s="7" t="s">
        <v>67</v>
      </c>
    </row>
    <row r="3" spans="1:5">
      <c r="A3" s="22" t="s">
        <v>29</v>
      </c>
      <c r="B3" s="7"/>
      <c r="C3" s="8">
        <f>C5+C8+C10+(SUM(C11:C65))</f>
        <v>1453.5</v>
      </c>
      <c r="D3" s="8">
        <f>SUM(D5:D65)</f>
        <v>25</v>
      </c>
      <c r="E3" s="8">
        <f>SUM(E4:E9,E11:E65)</f>
        <v>8</v>
      </c>
    </row>
    <row r="4" spans="1:5" ht="21">
      <c r="A4" s="20" t="s">
        <v>1</v>
      </c>
      <c r="B4" s="7" t="s">
        <v>28</v>
      </c>
      <c r="C4" s="7" t="s">
        <v>9</v>
      </c>
      <c r="D4" s="7" t="s">
        <v>10</v>
      </c>
      <c r="E4" s="7" t="s">
        <v>83</v>
      </c>
    </row>
    <row r="5" spans="1:5" ht="72">
      <c r="A5" s="23" t="s">
        <v>114</v>
      </c>
      <c r="B5" s="7">
        <v>1</v>
      </c>
      <c r="C5" s="7">
        <v>216</v>
      </c>
      <c r="D5" s="7">
        <v>25</v>
      </c>
      <c r="E5" s="7">
        <v>8</v>
      </c>
    </row>
    <row r="6" spans="1:5" ht="21">
      <c r="A6" s="20" t="s">
        <v>15</v>
      </c>
      <c r="B6" s="7">
        <v>1</v>
      </c>
      <c r="C6" s="7">
        <f>7500-C3</f>
        <v>6046.5</v>
      </c>
      <c r="D6" s="7">
        <v>0</v>
      </c>
      <c r="E6" s="7"/>
    </row>
    <row r="7" spans="1:5" ht="21">
      <c r="A7" s="20" t="s">
        <v>2</v>
      </c>
      <c r="B7" s="7"/>
      <c r="C7" s="7"/>
      <c r="D7" s="7"/>
      <c r="E7" s="7"/>
    </row>
    <row r="8" spans="1:5">
      <c r="A8" s="23" t="s">
        <v>43</v>
      </c>
      <c r="B8" s="11">
        <v>0</v>
      </c>
      <c r="C8" s="7">
        <f>B8*375</f>
        <v>0</v>
      </c>
      <c r="D8" s="7">
        <v>0</v>
      </c>
      <c r="E8" s="7"/>
    </row>
    <row r="9" spans="1:5" ht="21">
      <c r="A9" s="20" t="s">
        <v>3</v>
      </c>
      <c r="B9" s="7"/>
      <c r="C9" s="7"/>
      <c r="D9" s="7"/>
      <c r="E9" s="7" t="s">
        <v>14</v>
      </c>
    </row>
    <row r="10" spans="1:5" ht="28.8">
      <c r="A10" s="23" t="s">
        <v>41</v>
      </c>
      <c r="B10" s="11">
        <v>1</v>
      </c>
      <c r="C10" s="7">
        <f>VLOOKUP(B10,B88:C98,2,FALSE)</f>
        <v>1200</v>
      </c>
      <c r="D10" s="7">
        <f>B10*0</f>
        <v>0</v>
      </c>
      <c r="E10" s="7">
        <f>B10*1</f>
        <v>1</v>
      </c>
    </row>
    <row r="11" spans="1:5">
      <c r="A11" s="23" t="s">
        <v>92</v>
      </c>
      <c r="B11" s="11">
        <v>0</v>
      </c>
      <c r="C11" s="7">
        <f>VLOOKUP(B11,B81:C83,2,FALSE)</f>
        <v>0</v>
      </c>
      <c r="D11" s="7">
        <f>VLOOKUP(B11,D81:E83,2,FALSE)</f>
        <v>0</v>
      </c>
      <c r="E11" s="7"/>
    </row>
    <row r="12" spans="1:5" ht="34.799999999999997">
      <c r="A12" s="29" t="s">
        <v>106</v>
      </c>
      <c r="B12" s="11"/>
      <c r="C12" s="7"/>
      <c r="D12" s="7"/>
      <c r="E12" s="7"/>
    </row>
    <row r="13" spans="1:5">
      <c r="A13" s="23" t="s">
        <v>90</v>
      </c>
      <c r="B13" s="11">
        <v>0</v>
      </c>
      <c r="C13" s="7">
        <f>B13*3</f>
        <v>0</v>
      </c>
      <c r="D13" s="7">
        <f>B13*1</f>
        <v>0</v>
      </c>
      <c r="E13" s="7"/>
    </row>
    <row r="14" spans="1:5" ht="28.8">
      <c r="A14" s="23" t="s">
        <v>91</v>
      </c>
      <c r="B14" s="11">
        <v>0</v>
      </c>
      <c r="C14" s="7">
        <f>B14*7</f>
        <v>0</v>
      </c>
      <c r="D14" s="7">
        <f>B14*1</f>
        <v>0</v>
      </c>
      <c r="E14" s="7"/>
    </row>
    <row r="15" spans="1:5">
      <c r="A15" s="23" t="s">
        <v>98</v>
      </c>
      <c r="B15" s="11">
        <v>0</v>
      </c>
      <c r="C15" s="7">
        <f>B15*2</f>
        <v>0</v>
      </c>
      <c r="D15" s="7">
        <v>0</v>
      </c>
      <c r="E15" s="7"/>
    </row>
    <row r="16" spans="1:5">
      <c r="A16" s="23" t="s">
        <v>99</v>
      </c>
      <c r="B16" s="11">
        <v>0</v>
      </c>
      <c r="C16" s="7">
        <f>B16*1.5</f>
        <v>0</v>
      </c>
      <c r="D16" s="7">
        <f>B16*1</f>
        <v>0</v>
      </c>
      <c r="E16" s="7"/>
    </row>
    <row r="17" spans="1:5" ht="21">
      <c r="A17" s="20" t="s">
        <v>33</v>
      </c>
      <c r="B17" s="7"/>
      <c r="C17" s="7"/>
      <c r="D17" s="7"/>
      <c r="E17" s="7"/>
    </row>
    <row r="18" spans="1:5">
      <c r="A18" s="23" t="s">
        <v>43</v>
      </c>
      <c r="B18" s="11">
        <v>1</v>
      </c>
      <c r="C18" s="7">
        <f>B18*37.5</f>
        <v>37.5</v>
      </c>
      <c r="D18" s="7">
        <v>0</v>
      </c>
      <c r="E18" s="7"/>
    </row>
    <row r="19" spans="1:5" ht="21">
      <c r="A19" s="20" t="s">
        <v>34</v>
      </c>
      <c r="B19" s="7"/>
      <c r="C19" s="7"/>
      <c r="D19" s="7"/>
      <c r="E19" s="7"/>
    </row>
    <row r="20" spans="1:5">
      <c r="A20" s="23" t="s">
        <v>113</v>
      </c>
      <c r="B20" s="11">
        <v>0</v>
      </c>
      <c r="C20" s="7">
        <f>B20*48</f>
        <v>0</v>
      </c>
      <c r="D20" s="7">
        <v>0</v>
      </c>
      <c r="E20" s="7"/>
    </row>
    <row r="21" spans="1:5" ht="28.8">
      <c r="A21" s="23" t="s">
        <v>110</v>
      </c>
      <c r="B21" s="11">
        <v>0</v>
      </c>
      <c r="C21" s="7">
        <f>B21*30</f>
        <v>0</v>
      </c>
      <c r="D21" s="7">
        <v>0</v>
      </c>
      <c r="E21" s="7"/>
    </row>
    <row r="22" spans="1:5">
      <c r="A22" s="23" t="s">
        <v>119</v>
      </c>
      <c r="B22" s="11">
        <v>0</v>
      </c>
      <c r="C22" s="7">
        <f>B22*18</f>
        <v>0</v>
      </c>
      <c r="D22" s="7">
        <v>0</v>
      </c>
      <c r="E22" s="7"/>
    </row>
    <row r="23" spans="1:5">
      <c r="A23" s="23" t="s">
        <v>123</v>
      </c>
      <c r="B23" s="11">
        <v>0</v>
      </c>
      <c r="C23" s="7">
        <f>B23*108</f>
        <v>0</v>
      </c>
      <c r="D23" s="7">
        <v>0</v>
      </c>
      <c r="E23" s="7"/>
    </row>
    <row r="24" spans="1:5">
      <c r="A24" s="23" t="s">
        <v>107</v>
      </c>
      <c r="B24" s="11">
        <v>0</v>
      </c>
      <c r="C24" s="7">
        <f>B24*42</f>
        <v>0</v>
      </c>
      <c r="D24" s="7">
        <f>B24*6</f>
        <v>0</v>
      </c>
      <c r="E24" s="7"/>
    </row>
    <row r="25" spans="1:5">
      <c r="A25" s="23" t="s">
        <v>68</v>
      </c>
      <c r="B25" s="11">
        <v>0</v>
      </c>
      <c r="C25" s="7">
        <f>B25*25</f>
        <v>0</v>
      </c>
      <c r="D25" s="7">
        <f>B25*6</f>
        <v>0</v>
      </c>
      <c r="E25" s="7"/>
    </row>
    <row r="26" spans="1:5">
      <c r="A26" s="23" t="s">
        <v>120</v>
      </c>
      <c r="B26" s="11">
        <v>0</v>
      </c>
      <c r="C26" s="7">
        <f>B26*72</f>
        <v>0</v>
      </c>
      <c r="D26" s="7">
        <f>B26*6</f>
        <v>0</v>
      </c>
      <c r="E26" s="7"/>
    </row>
    <row r="27" spans="1:5">
      <c r="A27" s="23" t="s">
        <v>111</v>
      </c>
      <c r="B27" s="11">
        <v>0</v>
      </c>
      <c r="C27" s="7">
        <f>B27*15</f>
        <v>0</v>
      </c>
      <c r="D27" s="7">
        <f>B27*1</f>
        <v>0</v>
      </c>
      <c r="E27" s="7"/>
    </row>
    <row r="28" spans="1:5">
      <c r="A28" s="23" t="s">
        <v>124</v>
      </c>
      <c r="B28" s="11">
        <v>0</v>
      </c>
      <c r="C28" s="7">
        <f>B28*132</f>
        <v>0</v>
      </c>
      <c r="D28" s="7">
        <f>B28*6</f>
        <v>0</v>
      </c>
      <c r="E28" s="7"/>
    </row>
    <row r="29" spans="1:5">
      <c r="A29" s="23" t="s">
        <v>38</v>
      </c>
      <c r="B29" s="11">
        <v>0</v>
      </c>
      <c r="C29" s="7">
        <f>B29*0.5</f>
        <v>0</v>
      </c>
      <c r="D29" s="7">
        <v>0</v>
      </c>
      <c r="E29" s="7"/>
    </row>
    <row r="30" spans="1:5" ht="21">
      <c r="A30" s="20" t="s">
        <v>5</v>
      </c>
      <c r="B30" s="7"/>
      <c r="C30" s="7"/>
      <c r="D30" s="7"/>
      <c r="E30" s="7" t="s">
        <v>83</v>
      </c>
    </row>
    <row r="31" spans="1:5" ht="57.6">
      <c r="A31" s="23" t="s">
        <v>79</v>
      </c>
      <c r="B31" s="11">
        <v>0</v>
      </c>
      <c r="C31" s="7">
        <v>0</v>
      </c>
      <c r="D31" s="7">
        <v>0</v>
      </c>
      <c r="E31" s="7">
        <v>0</v>
      </c>
    </row>
    <row r="32" spans="1:5">
      <c r="A32" s="23" t="s">
        <v>100</v>
      </c>
      <c r="B32" s="11">
        <v>0</v>
      </c>
      <c r="C32" s="7">
        <f>B32*1</f>
        <v>0</v>
      </c>
      <c r="D32" s="7">
        <f>B32*0</f>
        <v>0</v>
      </c>
      <c r="E32" s="7">
        <v>0</v>
      </c>
    </row>
    <row r="33" spans="1:5">
      <c r="A33" s="23" t="s">
        <v>69</v>
      </c>
      <c r="B33" s="11">
        <v>0</v>
      </c>
      <c r="C33" s="7">
        <f>B33*14</f>
        <v>0</v>
      </c>
      <c r="D33" s="7">
        <f>B33*2</f>
        <v>0</v>
      </c>
      <c r="E33" s="7">
        <v>0</v>
      </c>
    </row>
    <row r="34" spans="1:5">
      <c r="A34" s="23" t="s">
        <v>54</v>
      </c>
      <c r="B34" s="11">
        <v>0</v>
      </c>
      <c r="C34" s="7">
        <f>B34*20</f>
        <v>0</v>
      </c>
      <c r="D34" s="7">
        <v>0</v>
      </c>
      <c r="E34" s="7">
        <v>0</v>
      </c>
    </row>
    <row r="35" spans="1:5">
      <c r="A35" s="23" t="s">
        <v>39</v>
      </c>
      <c r="B35" s="11">
        <v>0</v>
      </c>
      <c r="C35" s="7">
        <f>B35*10</f>
        <v>0</v>
      </c>
      <c r="D35" s="7">
        <f>B35*1</f>
        <v>0</v>
      </c>
      <c r="E35" s="7">
        <v>0</v>
      </c>
    </row>
    <row r="36" spans="1:5">
      <c r="A36" s="23" t="s">
        <v>55</v>
      </c>
      <c r="B36" s="11">
        <v>0</v>
      </c>
      <c r="C36" s="7">
        <f>B36*20</f>
        <v>0</v>
      </c>
      <c r="D36" s="7">
        <f>B36*1</f>
        <v>0</v>
      </c>
      <c r="E36" s="7">
        <v>0</v>
      </c>
    </row>
    <row r="37" spans="1:5">
      <c r="A37" s="23" t="s">
        <v>56</v>
      </c>
      <c r="B37" s="11">
        <v>0</v>
      </c>
      <c r="C37" s="7">
        <f>B37*20</f>
        <v>0</v>
      </c>
      <c r="D37" s="7">
        <f>B37*1</f>
        <v>0</v>
      </c>
      <c r="E37" s="7">
        <f>B37*1</f>
        <v>0</v>
      </c>
    </row>
    <row r="38" spans="1:5">
      <c r="A38" s="23" t="s">
        <v>131</v>
      </c>
      <c r="B38" s="11">
        <v>0</v>
      </c>
      <c r="C38" s="7">
        <f>B38*150</f>
        <v>0</v>
      </c>
      <c r="D38" s="7">
        <f>B38*10</f>
        <v>0</v>
      </c>
      <c r="E38" s="7">
        <f>B38*1</f>
        <v>0</v>
      </c>
    </row>
    <row r="39" spans="1:5">
      <c r="A39" s="23" t="s">
        <v>115</v>
      </c>
      <c r="B39" s="11">
        <v>0</v>
      </c>
      <c r="C39" s="7">
        <f>B39*10</f>
        <v>0</v>
      </c>
      <c r="D39" s="7">
        <f>B39*2</f>
        <v>0</v>
      </c>
      <c r="E39" s="7">
        <v>0</v>
      </c>
    </row>
    <row r="40" spans="1:5" ht="14.4" customHeight="1">
      <c r="A40" s="23" t="s">
        <v>116</v>
      </c>
      <c r="B40" s="12">
        <v>0</v>
      </c>
      <c r="C40" s="12">
        <v>0</v>
      </c>
      <c r="D40" s="12">
        <v>0</v>
      </c>
      <c r="E40" s="12">
        <v>0</v>
      </c>
    </row>
    <row r="41" spans="1:5">
      <c r="A41" s="23" t="s">
        <v>133</v>
      </c>
      <c r="B41" s="11">
        <v>0</v>
      </c>
      <c r="C41" s="7">
        <f>B41*25</f>
        <v>0</v>
      </c>
      <c r="D41" s="7">
        <f>B41*4</f>
        <v>0</v>
      </c>
      <c r="E41" s="7">
        <v>0</v>
      </c>
    </row>
    <row r="42" spans="1:5" ht="14.4" customHeight="1">
      <c r="A42" s="23" t="s">
        <v>134</v>
      </c>
      <c r="B42" s="12">
        <v>0</v>
      </c>
      <c r="C42" s="12">
        <v>0</v>
      </c>
      <c r="D42" s="12">
        <v>0</v>
      </c>
      <c r="E42" s="12">
        <v>0</v>
      </c>
    </row>
    <row r="43" spans="1:5" ht="21">
      <c r="A43" s="20" t="s">
        <v>85</v>
      </c>
      <c r="B43" s="7"/>
      <c r="C43" s="7"/>
      <c r="D43" s="7"/>
      <c r="E43" s="7" t="s">
        <v>83</v>
      </c>
    </row>
    <row r="44" spans="1:5">
      <c r="A44" s="22" t="s">
        <v>83</v>
      </c>
      <c r="B44" s="11">
        <v>0</v>
      </c>
      <c r="C44" s="7">
        <f>B44*2</f>
        <v>0</v>
      </c>
      <c r="D44" s="7">
        <v>0</v>
      </c>
      <c r="E44" s="7">
        <f>B44</f>
        <v>0</v>
      </c>
    </row>
    <row r="45" spans="1:5">
      <c r="A45" s="23" t="s">
        <v>86</v>
      </c>
      <c r="B45" s="11">
        <v>0</v>
      </c>
      <c r="C45" s="7">
        <f>B45*20</f>
        <v>0</v>
      </c>
      <c r="D45" s="7">
        <f>B45*10</f>
        <v>0</v>
      </c>
      <c r="E45" s="7">
        <v>0</v>
      </c>
    </row>
    <row r="46" spans="1:5">
      <c r="A46" s="23" t="s">
        <v>95</v>
      </c>
      <c r="B46" s="11">
        <v>0</v>
      </c>
      <c r="C46" s="7">
        <f>B46*90</f>
        <v>0</v>
      </c>
      <c r="D46" s="7">
        <f>B46*40</f>
        <v>0</v>
      </c>
      <c r="E46" s="7">
        <f>B46*3</f>
        <v>0</v>
      </c>
    </row>
    <row r="47" spans="1:5">
      <c r="A47" s="23" t="s">
        <v>108</v>
      </c>
      <c r="B47" s="11">
        <v>0</v>
      </c>
      <c r="C47" s="7">
        <f>B47*140</f>
        <v>0</v>
      </c>
      <c r="D47" s="7">
        <f>B47*120</f>
        <v>0</v>
      </c>
      <c r="E47" s="7">
        <f>B47*9</f>
        <v>0</v>
      </c>
    </row>
    <row r="48" spans="1:5">
      <c r="A48" s="23" t="s">
        <v>128</v>
      </c>
      <c r="B48" s="11">
        <v>0</v>
      </c>
      <c r="C48" s="7">
        <f>B48*900</f>
        <v>0</v>
      </c>
      <c r="D48" s="7">
        <f>B48*400</f>
        <v>0</v>
      </c>
      <c r="E48" s="7">
        <f>B48*30</f>
        <v>0</v>
      </c>
    </row>
    <row r="49" spans="1:5">
      <c r="A49" s="23" t="s">
        <v>129</v>
      </c>
      <c r="B49" s="11">
        <v>0</v>
      </c>
      <c r="C49" s="7">
        <f>B49*320</f>
        <v>0</v>
      </c>
      <c r="D49" s="7">
        <f>B49*60</f>
        <v>0</v>
      </c>
      <c r="E49" s="7">
        <f>B49*4</f>
        <v>0</v>
      </c>
    </row>
    <row r="50" spans="1:5">
      <c r="A50" s="23" t="s">
        <v>126</v>
      </c>
      <c r="B50" s="11">
        <v>0</v>
      </c>
      <c r="C50" s="7">
        <f>B50*50</f>
        <v>0</v>
      </c>
      <c r="D50" s="7">
        <v>0</v>
      </c>
      <c r="E50" s="7">
        <v>0</v>
      </c>
    </row>
    <row r="51" spans="1:5">
      <c r="A51" s="23" t="s">
        <v>130</v>
      </c>
      <c r="B51" s="11">
        <v>0</v>
      </c>
      <c r="C51" s="7">
        <f>B51*300</f>
        <v>0</v>
      </c>
      <c r="D51" s="7">
        <v>0</v>
      </c>
      <c r="E51" s="7">
        <v>0</v>
      </c>
    </row>
    <row r="52" spans="1:5" ht="21">
      <c r="A52" s="20" t="s">
        <v>7</v>
      </c>
      <c r="B52" s="17"/>
      <c r="C52" s="17"/>
      <c r="D52" s="17"/>
      <c r="E52" s="21"/>
    </row>
    <row r="53" spans="1:5">
      <c r="A53" s="22" t="s">
        <v>24</v>
      </c>
      <c r="B53" s="17">
        <f>7500*10</f>
        <v>75000</v>
      </c>
      <c r="C53" s="17"/>
      <c r="D53" s="17"/>
      <c r="E53" s="21"/>
    </row>
    <row r="54" spans="1:5">
      <c r="A54" s="22" t="s">
        <v>25</v>
      </c>
      <c r="B54" s="17">
        <f>B53*0.75</f>
        <v>56250</v>
      </c>
      <c r="C54" s="17"/>
      <c r="D54" s="17"/>
      <c r="E54" s="21"/>
    </row>
    <row r="55" spans="1:5">
      <c r="A55" s="22" t="s">
        <v>50</v>
      </c>
      <c r="B55" s="17">
        <f>B53*0.5</f>
        <v>37500</v>
      </c>
      <c r="C55" s="17"/>
      <c r="D55" s="17"/>
      <c r="E55" s="21"/>
    </row>
    <row r="56" spans="1:5">
      <c r="A56" s="22" t="s">
        <v>51</v>
      </c>
      <c r="B56" s="17">
        <f>B53*0.25</f>
        <v>18750</v>
      </c>
      <c r="C56" s="17"/>
      <c r="D56" s="17"/>
      <c r="E56" s="21"/>
    </row>
    <row r="57" spans="1:5" ht="21">
      <c r="A57" s="20" t="s">
        <v>6</v>
      </c>
      <c r="B57" s="17"/>
      <c r="C57" s="17"/>
      <c r="D57" s="17"/>
      <c r="E57" s="21"/>
    </row>
    <row r="58" spans="1:5">
      <c r="A58" s="22"/>
      <c r="B58" s="17"/>
      <c r="C58" s="17"/>
      <c r="D58" s="17"/>
      <c r="E58" s="21"/>
    </row>
    <row r="59" spans="1:5">
      <c r="A59" s="22"/>
      <c r="B59" s="17"/>
      <c r="C59" s="17"/>
      <c r="D59" s="17"/>
      <c r="E59" s="21"/>
    </row>
    <row r="60" spans="1:5">
      <c r="A60" s="24"/>
      <c r="B60" s="25"/>
      <c r="C60" s="25"/>
      <c r="D60" s="25"/>
      <c r="E60" s="26"/>
    </row>
    <row r="79" spans="2:12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</row>
    <row r="80" spans="2:12">
      <c r="B80" s="5" t="s">
        <v>93</v>
      </c>
      <c r="C80" s="5"/>
      <c r="D80" s="5" t="s">
        <v>97</v>
      </c>
      <c r="E80" s="5"/>
      <c r="F80" s="5"/>
      <c r="G80" s="5"/>
      <c r="H80" s="5"/>
      <c r="I80" s="5"/>
      <c r="J80" s="5"/>
      <c r="K80" s="5"/>
      <c r="L80" s="5"/>
    </row>
    <row r="81" spans="2:12">
      <c r="B81" s="5">
        <v>0</v>
      </c>
      <c r="C81" s="5">
        <v>0</v>
      </c>
      <c r="D81" s="5">
        <v>0</v>
      </c>
      <c r="E81" s="5">
        <v>0</v>
      </c>
      <c r="F81" s="5"/>
      <c r="G81" s="5"/>
      <c r="H81" s="5"/>
      <c r="I81" s="5"/>
      <c r="J81" s="5"/>
      <c r="K81" s="5"/>
      <c r="L81" s="5"/>
    </row>
    <row r="82" spans="2:12">
      <c r="B82" s="5">
        <v>1</v>
      </c>
      <c r="C82" s="5">
        <v>750</v>
      </c>
      <c r="D82" s="5">
        <v>1</v>
      </c>
      <c r="E82" s="5">
        <v>4</v>
      </c>
      <c r="F82" s="5"/>
      <c r="G82" s="5"/>
      <c r="H82" s="5"/>
      <c r="I82" s="5"/>
      <c r="J82" s="5"/>
      <c r="K82" s="5"/>
      <c r="L82" s="5"/>
    </row>
    <row r="83" spans="2:12">
      <c r="B83" s="5">
        <v>2</v>
      </c>
      <c r="C83" s="5">
        <v>0</v>
      </c>
      <c r="D83" s="5">
        <v>2</v>
      </c>
      <c r="E83" s="5">
        <v>0</v>
      </c>
      <c r="F83" s="5"/>
      <c r="G83" s="5"/>
      <c r="H83" s="5"/>
      <c r="I83" s="5"/>
      <c r="J83" s="5"/>
      <c r="K83" s="5"/>
      <c r="L83" s="5"/>
    </row>
    <row r="84" spans="2:12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2:12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</row>
    <row r="86" spans="2:12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</row>
    <row r="87" spans="2:12">
      <c r="B87" s="5" t="s">
        <v>62</v>
      </c>
      <c r="C87" s="5"/>
      <c r="D87" s="5"/>
      <c r="E87" s="5"/>
      <c r="F87" s="5"/>
      <c r="G87" s="5"/>
      <c r="H87" s="5"/>
      <c r="I87" s="5"/>
      <c r="J87" s="5"/>
      <c r="K87" s="5"/>
      <c r="L87" s="5"/>
    </row>
    <row r="88" spans="2:12">
      <c r="B88" s="5" t="s">
        <v>12</v>
      </c>
      <c r="C88" s="5" t="s">
        <v>42</v>
      </c>
      <c r="D88" s="5"/>
      <c r="E88" s="5"/>
      <c r="F88" s="5"/>
      <c r="G88" s="5" t="s">
        <v>12</v>
      </c>
      <c r="H88" s="5"/>
      <c r="I88" s="5"/>
      <c r="J88" s="5" t="s">
        <v>12</v>
      </c>
      <c r="K88" s="5"/>
      <c r="L88" s="5"/>
    </row>
    <row r="89" spans="2:12">
      <c r="B89" s="5">
        <v>1</v>
      </c>
      <c r="C89" s="5">
        <v>1200</v>
      </c>
      <c r="D89" s="5"/>
      <c r="E89" s="5">
        <v>0</v>
      </c>
      <c r="F89" s="5"/>
      <c r="G89" s="5">
        <v>1</v>
      </c>
      <c r="H89" s="5">
        <v>5</v>
      </c>
      <c r="I89" s="5"/>
      <c r="J89" s="5">
        <v>1</v>
      </c>
      <c r="K89" s="5">
        <v>0.4</v>
      </c>
      <c r="L89" s="5"/>
    </row>
    <row r="90" spans="2:12">
      <c r="B90" s="5">
        <v>2</v>
      </c>
      <c r="C90" s="5">
        <v>1650</v>
      </c>
      <c r="D90" s="5"/>
      <c r="E90" s="5">
        <v>12</v>
      </c>
      <c r="F90" s="5"/>
      <c r="G90" s="5">
        <v>2</v>
      </c>
      <c r="H90" s="5">
        <v>7</v>
      </c>
      <c r="I90" s="5"/>
      <c r="J90" s="5">
        <v>2</v>
      </c>
      <c r="K90" s="5">
        <v>0.8</v>
      </c>
      <c r="L90" s="5"/>
    </row>
    <row r="91" spans="2:12">
      <c r="B91" s="5">
        <v>3</v>
      </c>
      <c r="C91" s="5">
        <v>2100</v>
      </c>
      <c r="D91" s="5"/>
      <c r="E91" s="5">
        <v>18</v>
      </c>
      <c r="F91" s="5"/>
      <c r="G91" s="5">
        <v>3</v>
      </c>
      <c r="H91" s="5">
        <v>9</v>
      </c>
      <c r="I91" s="5"/>
      <c r="J91" s="5">
        <v>3</v>
      </c>
      <c r="K91" s="5">
        <v>1.2</v>
      </c>
      <c r="L91" s="5"/>
    </row>
    <row r="92" spans="2:12">
      <c r="B92" s="5">
        <v>4</v>
      </c>
      <c r="C92" s="5">
        <v>2550</v>
      </c>
      <c r="D92" s="5"/>
      <c r="E92" s="5">
        <v>24</v>
      </c>
      <c r="F92" s="5"/>
      <c r="G92" s="5">
        <v>4</v>
      </c>
      <c r="H92" s="5">
        <v>11</v>
      </c>
      <c r="I92" s="5"/>
      <c r="J92" s="5">
        <v>4</v>
      </c>
      <c r="K92" s="5">
        <v>1.6</v>
      </c>
      <c r="L92" s="5"/>
    </row>
    <row r="93" spans="2:12">
      <c r="B93" s="5">
        <v>5</v>
      </c>
      <c r="C93" s="5">
        <v>3000</v>
      </c>
      <c r="D93" s="5"/>
      <c r="E93" s="5"/>
      <c r="F93" s="5"/>
      <c r="G93" s="5">
        <v>5</v>
      </c>
      <c r="H93" s="5">
        <v>15</v>
      </c>
      <c r="I93" s="5"/>
      <c r="J93" s="5">
        <v>5</v>
      </c>
      <c r="K93" s="5">
        <v>2</v>
      </c>
      <c r="L93" s="5"/>
    </row>
    <row r="94" spans="2:12">
      <c r="B94" s="5">
        <v>6</v>
      </c>
      <c r="C94" s="5">
        <v>0</v>
      </c>
      <c r="D94" s="5"/>
      <c r="E94" s="5"/>
      <c r="F94" s="5"/>
      <c r="G94" s="5"/>
      <c r="H94" s="5"/>
      <c r="I94" s="5"/>
      <c r="J94" s="5"/>
      <c r="K94" s="5"/>
      <c r="L94" s="5"/>
    </row>
    <row r="95" spans="2:12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</row>
    <row r="96" spans="2:12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</row>
    <row r="97" spans="2:3">
      <c r="B97" s="4"/>
      <c r="C97" s="4"/>
    </row>
    <row r="98" spans="2:3">
      <c r="B98" s="4"/>
      <c r="C98" s="4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O109"/>
  <sheetViews>
    <sheetView zoomScaleNormal="100" workbookViewId="0"/>
  </sheetViews>
  <sheetFormatPr defaultRowHeight="14.4"/>
  <cols>
    <col min="1" max="1" width="36.88671875" bestFit="1" customWidth="1"/>
    <col min="2" max="2" width="15.6640625" bestFit="1" customWidth="1"/>
    <col min="3" max="3" width="11.77734375" bestFit="1" customWidth="1"/>
    <col min="4" max="4" width="17.33203125" bestFit="1" customWidth="1"/>
    <col min="5" max="5" width="8.77734375" bestFit="1" customWidth="1"/>
    <col min="7" max="7" width="6.21875" bestFit="1" customWidth="1"/>
    <col min="8" max="8" width="3" bestFit="1" customWidth="1"/>
  </cols>
  <sheetData>
    <row r="1" spans="1:5" ht="25.8">
      <c r="A1" s="18" t="s">
        <v>137</v>
      </c>
      <c r="B1" s="7" t="s">
        <v>61</v>
      </c>
      <c r="C1" s="8" t="s">
        <v>59</v>
      </c>
      <c r="D1" s="9" t="s">
        <v>60</v>
      </c>
      <c r="E1" s="10"/>
    </row>
    <row r="2" spans="1:5" ht="21">
      <c r="A2" s="20" t="s">
        <v>8</v>
      </c>
      <c r="B2" s="7"/>
      <c r="C2" s="7" t="s">
        <v>9</v>
      </c>
      <c r="D2" s="7" t="s">
        <v>10</v>
      </c>
      <c r="E2" s="7" t="s">
        <v>67</v>
      </c>
    </row>
    <row r="3" spans="1:5">
      <c r="A3" s="22" t="s">
        <v>29</v>
      </c>
      <c r="B3" s="7"/>
      <c r="C3" s="8">
        <f>C5+C8+C10+(SUM(C11:C65))</f>
        <v>1745</v>
      </c>
      <c r="D3" s="8">
        <f>SUM(D5:D65)</f>
        <v>30</v>
      </c>
      <c r="E3" s="8">
        <f>SUM(E4:E9,E11:E65)</f>
        <v>10</v>
      </c>
    </row>
    <row r="4" spans="1:5" ht="21">
      <c r="A4" s="20" t="s">
        <v>1</v>
      </c>
      <c r="B4" s="7" t="s">
        <v>28</v>
      </c>
      <c r="C4" s="7" t="s">
        <v>9</v>
      </c>
      <c r="D4" s="7" t="s">
        <v>10</v>
      </c>
      <c r="E4" s="7" t="s">
        <v>83</v>
      </c>
    </row>
    <row r="5" spans="1:5" ht="72">
      <c r="A5" s="23" t="s">
        <v>114</v>
      </c>
      <c r="B5" s="7">
        <v>1</v>
      </c>
      <c r="C5" s="7">
        <v>260</v>
      </c>
      <c r="D5" s="7">
        <v>30</v>
      </c>
      <c r="E5" s="7">
        <v>10</v>
      </c>
    </row>
    <row r="6" spans="1:5" ht="21">
      <c r="A6" s="20" t="s">
        <v>15</v>
      </c>
      <c r="B6" s="7">
        <v>1</v>
      </c>
      <c r="C6" s="7">
        <f>9000-C3</f>
        <v>7255</v>
      </c>
      <c r="D6" s="7">
        <v>0</v>
      </c>
      <c r="E6" s="7"/>
    </row>
    <row r="7" spans="1:5" ht="21">
      <c r="A7" s="20" t="s">
        <v>2</v>
      </c>
      <c r="B7" s="7"/>
      <c r="C7" s="7"/>
      <c r="D7" s="7"/>
      <c r="E7" s="7"/>
    </row>
    <row r="8" spans="1:5">
      <c r="A8" s="23" t="s">
        <v>43</v>
      </c>
      <c r="B8" s="11">
        <v>0</v>
      </c>
      <c r="C8" s="7">
        <f>B8*450</f>
        <v>0</v>
      </c>
      <c r="D8" s="7">
        <v>0</v>
      </c>
      <c r="E8" s="7"/>
    </row>
    <row r="9" spans="1:5" ht="21">
      <c r="A9" s="20" t="s">
        <v>3</v>
      </c>
      <c r="B9" s="7"/>
      <c r="C9" s="7"/>
      <c r="D9" s="7"/>
      <c r="E9" s="7" t="s">
        <v>14</v>
      </c>
    </row>
    <row r="10" spans="1:5" ht="28.8">
      <c r="A10" s="23" t="s">
        <v>41</v>
      </c>
      <c r="B10" s="11">
        <v>1</v>
      </c>
      <c r="C10" s="7">
        <f>VLOOKUP(B10,B90:C100,2,FALSE)</f>
        <v>1440</v>
      </c>
      <c r="D10" s="7">
        <f>B10*0</f>
        <v>0</v>
      </c>
      <c r="E10" s="7">
        <f>B10*1</f>
        <v>1</v>
      </c>
    </row>
    <row r="11" spans="1:5">
      <c r="A11" s="23" t="s">
        <v>92</v>
      </c>
      <c r="B11" s="11">
        <v>0</v>
      </c>
      <c r="C11" s="7">
        <f>VLOOKUP(B11,B83:C85,2,FALSE)</f>
        <v>0</v>
      </c>
      <c r="D11" s="7">
        <f>VLOOKUP(B11,D83:E85,2,FALSE)</f>
        <v>0</v>
      </c>
      <c r="E11" s="7"/>
    </row>
    <row r="12" spans="1:5" ht="34.799999999999997">
      <c r="A12" s="29" t="s">
        <v>106</v>
      </c>
      <c r="B12" s="7"/>
      <c r="C12" s="7"/>
      <c r="D12" s="7"/>
      <c r="E12" s="7"/>
    </row>
    <row r="13" spans="1:5">
      <c r="A13" s="23" t="s">
        <v>90</v>
      </c>
      <c r="B13" s="11">
        <v>0</v>
      </c>
      <c r="C13" s="7">
        <f>B13*3</f>
        <v>0</v>
      </c>
      <c r="D13" s="7">
        <f>B13*1</f>
        <v>0</v>
      </c>
      <c r="E13" s="7"/>
    </row>
    <row r="14" spans="1:5" ht="28.8">
      <c r="A14" s="23" t="s">
        <v>91</v>
      </c>
      <c r="B14" s="11">
        <v>0</v>
      </c>
      <c r="C14" s="7">
        <f>B14*7</f>
        <v>0</v>
      </c>
      <c r="D14" s="7">
        <f>B14*1</f>
        <v>0</v>
      </c>
      <c r="E14" s="7"/>
    </row>
    <row r="15" spans="1:5">
      <c r="A15" s="23" t="s">
        <v>98</v>
      </c>
      <c r="B15" s="11">
        <v>0</v>
      </c>
      <c r="C15" s="7">
        <f>B15*2</f>
        <v>0</v>
      </c>
      <c r="D15" s="7">
        <v>0</v>
      </c>
      <c r="E15" s="7"/>
    </row>
    <row r="16" spans="1:5">
      <c r="A16" s="23" t="s">
        <v>99</v>
      </c>
      <c r="B16" s="11">
        <v>0</v>
      </c>
      <c r="C16" s="7">
        <f>B16*1.5</f>
        <v>0</v>
      </c>
      <c r="D16" s="7">
        <f>B16*1</f>
        <v>0</v>
      </c>
      <c r="E16" s="7"/>
    </row>
    <row r="17" spans="1:5" ht="21">
      <c r="A17" s="20" t="s">
        <v>33</v>
      </c>
      <c r="B17" s="7"/>
      <c r="C17" s="7"/>
      <c r="D17" s="7"/>
      <c r="E17" s="7"/>
    </row>
    <row r="18" spans="1:5">
      <c r="A18" s="23" t="s">
        <v>43</v>
      </c>
      <c r="B18" s="11">
        <v>1</v>
      </c>
      <c r="C18" s="7">
        <f>B18*45</f>
        <v>45</v>
      </c>
      <c r="D18" s="7">
        <v>0</v>
      </c>
      <c r="E18" s="7"/>
    </row>
    <row r="19" spans="1:5" ht="21">
      <c r="A19" s="20" t="s">
        <v>34</v>
      </c>
      <c r="B19" s="11"/>
      <c r="C19" s="7"/>
      <c r="D19" s="7"/>
      <c r="E19" s="7"/>
    </row>
    <row r="20" spans="1:5">
      <c r="A20" s="23" t="s">
        <v>113</v>
      </c>
      <c r="B20" s="11">
        <v>0</v>
      </c>
      <c r="C20" s="7">
        <f>B20*48</f>
        <v>0</v>
      </c>
      <c r="D20" s="7">
        <v>0</v>
      </c>
      <c r="E20" s="7"/>
    </row>
    <row r="21" spans="1:5" ht="28.8">
      <c r="A21" s="23" t="s">
        <v>110</v>
      </c>
      <c r="B21" s="11">
        <v>0</v>
      </c>
      <c r="C21" s="7">
        <f>B21*30</f>
        <v>0</v>
      </c>
      <c r="D21" s="7">
        <v>0</v>
      </c>
      <c r="E21" s="7"/>
    </row>
    <row r="22" spans="1:5">
      <c r="A22" s="23" t="s">
        <v>123</v>
      </c>
      <c r="B22" s="11">
        <v>0</v>
      </c>
      <c r="C22" s="7">
        <f>B22*108</f>
        <v>0</v>
      </c>
      <c r="D22" s="7">
        <v>0</v>
      </c>
      <c r="E22" s="7"/>
    </row>
    <row r="23" spans="1:5">
      <c r="A23" s="23" t="s">
        <v>107</v>
      </c>
      <c r="B23" s="11">
        <v>0</v>
      </c>
      <c r="C23" s="7">
        <f>B23*42</f>
        <v>0</v>
      </c>
      <c r="D23" s="7">
        <f>B23*6</f>
        <v>0</v>
      </c>
      <c r="E23" s="7"/>
    </row>
    <row r="24" spans="1:5">
      <c r="A24" s="23" t="s">
        <v>68</v>
      </c>
      <c r="B24" s="11">
        <v>0</v>
      </c>
      <c r="C24" s="7">
        <f>B24*25</f>
        <v>0</v>
      </c>
      <c r="D24" s="7">
        <f>B24*6</f>
        <v>0</v>
      </c>
      <c r="E24" s="7"/>
    </row>
    <row r="25" spans="1:5">
      <c r="A25" s="23" t="s">
        <v>120</v>
      </c>
      <c r="B25" s="11">
        <v>0</v>
      </c>
      <c r="C25" s="7">
        <f>B25*72</f>
        <v>0</v>
      </c>
      <c r="D25" s="7">
        <f>B25*6</f>
        <v>0</v>
      </c>
      <c r="E25" s="7"/>
    </row>
    <row r="26" spans="1:5">
      <c r="A26" s="23" t="s">
        <v>111</v>
      </c>
      <c r="B26" s="11">
        <v>0</v>
      </c>
      <c r="C26" s="7">
        <f>B26*15</f>
        <v>0</v>
      </c>
      <c r="D26" s="7">
        <f>B26*1</f>
        <v>0</v>
      </c>
      <c r="E26" s="7"/>
    </row>
    <row r="27" spans="1:5">
      <c r="A27" s="23" t="s">
        <v>124</v>
      </c>
      <c r="B27" s="11">
        <v>0</v>
      </c>
      <c r="C27" s="7">
        <f>B27*132</f>
        <v>0</v>
      </c>
      <c r="D27" s="7">
        <f>B27*6</f>
        <v>0</v>
      </c>
      <c r="E27" s="7"/>
    </row>
    <row r="28" spans="1:5">
      <c r="A28" s="23" t="s">
        <v>38</v>
      </c>
      <c r="B28" s="11">
        <v>0</v>
      </c>
      <c r="C28" s="7">
        <f>B28*0.5</f>
        <v>0</v>
      </c>
      <c r="D28" s="7">
        <v>0</v>
      </c>
      <c r="E28" s="7"/>
    </row>
    <row r="29" spans="1:5" ht="21">
      <c r="A29" s="20" t="s">
        <v>5</v>
      </c>
      <c r="B29" s="7"/>
      <c r="C29" s="7"/>
      <c r="D29" s="7"/>
      <c r="E29" s="7" t="s">
        <v>83</v>
      </c>
    </row>
    <row r="30" spans="1:5" ht="57.6">
      <c r="A30" s="23" t="s">
        <v>79</v>
      </c>
      <c r="B30" s="11">
        <v>0</v>
      </c>
      <c r="C30" s="7">
        <v>0</v>
      </c>
      <c r="D30" s="7">
        <v>0</v>
      </c>
      <c r="E30" s="7">
        <v>0</v>
      </c>
    </row>
    <row r="31" spans="1:5">
      <c r="A31" s="23" t="s">
        <v>100</v>
      </c>
      <c r="B31" s="11">
        <v>0</v>
      </c>
      <c r="C31" s="7">
        <f>B31*1</f>
        <v>0</v>
      </c>
      <c r="D31" s="7">
        <f>B31*0</f>
        <v>0</v>
      </c>
      <c r="E31" s="7">
        <v>0</v>
      </c>
    </row>
    <row r="32" spans="1:5">
      <c r="A32" s="23" t="s">
        <v>69</v>
      </c>
      <c r="B32" s="11">
        <v>0</v>
      </c>
      <c r="C32" s="7">
        <f>B32*14</f>
        <v>0</v>
      </c>
      <c r="D32" s="7">
        <f>B32*2</f>
        <v>0</v>
      </c>
      <c r="E32" s="7">
        <v>0</v>
      </c>
    </row>
    <row r="33" spans="1:5">
      <c r="A33" s="23" t="s">
        <v>54</v>
      </c>
      <c r="B33" s="11">
        <v>0</v>
      </c>
      <c r="C33" s="7">
        <f>B33*20</f>
        <v>0</v>
      </c>
      <c r="D33" s="7">
        <v>0</v>
      </c>
      <c r="E33" s="7">
        <v>0</v>
      </c>
    </row>
    <row r="34" spans="1:5">
      <c r="A34" s="23" t="s">
        <v>39</v>
      </c>
      <c r="B34" s="11">
        <v>0</v>
      </c>
      <c r="C34" s="7">
        <f>B34*10</f>
        <v>0</v>
      </c>
      <c r="D34" s="7">
        <f>B34*1</f>
        <v>0</v>
      </c>
      <c r="E34" s="7">
        <v>0</v>
      </c>
    </row>
    <row r="35" spans="1:5">
      <c r="A35" s="23" t="s">
        <v>55</v>
      </c>
      <c r="B35" s="11">
        <v>0</v>
      </c>
      <c r="C35" s="7">
        <f>B35*20</f>
        <v>0</v>
      </c>
      <c r="D35" s="7">
        <f>B35*1</f>
        <v>0</v>
      </c>
      <c r="E35" s="7">
        <v>0</v>
      </c>
    </row>
    <row r="36" spans="1:5">
      <c r="A36" s="23" t="s">
        <v>56</v>
      </c>
      <c r="B36" s="11">
        <v>0</v>
      </c>
      <c r="C36" s="7">
        <f>B36*20</f>
        <v>0</v>
      </c>
      <c r="D36" s="7">
        <f>B36*1</f>
        <v>0</v>
      </c>
      <c r="E36" s="7">
        <f>B36*1</f>
        <v>0</v>
      </c>
    </row>
    <row r="37" spans="1:5">
      <c r="A37" s="23" t="s">
        <v>131</v>
      </c>
      <c r="B37" s="11">
        <v>0</v>
      </c>
      <c r="C37" s="7">
        <f>B37*150</f>
        <v>0</v>
      </c>
      <c r="D37" s="7">
        <f>B37*10</f>
        <v>0</v>
      </c>
      <c r="E37" s="7">
        <f>B37*1</f>
        <v>0</v>
      </c>
    </row>
    <row r="38" spans="1:5">
      <c r="A38" s="23" t="s">
        <v>115</v>
      </c>
      <c r="B38" s="11">
        <v>0</v>
      </c>
      <c r="C38" s="7">
        <f>B38*10</f>
        <v>0</v>
      </c>
      <c r="D38" s="7">
        <f>B38*2</f>
        <v>0</v>
      </c>
      <c r="E38" s="7">
        <v>0</v>
      </c>
    </row>
    <row r="39" spans="1:5" ht="14.4" customHeight="1">
      <c r="A39" s="23" t="s">
        <v>116</v>
      </c>
      <c r="B39" s="12">
        <v>0</v>
      </c>
      <c r="C39" s="12">
        <v>0</v>
      </c>
      <c r="D39" s="12">
        <v>0</v>
      </c>
      <c r="E39" s="12">
        <v>0</v>
      </c>
    </row>
    <row r="40" spans="1:5">
      <c r="A40" s="23" t="s">
        <v>133</v>
      </c>
      <c r="B40" s="11">
        <v>0</v>
      </c>
      <c r="C40" s="7">
        <f>B40*25</f>
        <v>0</v>
      </c>
      <c r="D40" s="7">
        <f>B40*4</f>
        <v>0</v>
      </c>
      <c r="E40" s="7">
        <v>0</v>
      </c>
    </row>
    <row r="41" spans="1:5" ht="14.4" customHeight="1">
      <c r="A41" s="23" t="s">
        <v>134</v>
      </c>
      <c r="B41" s="12">
        <v>0</v>
      </c>
      <c r="C41" s="12">
        <v>0</v>
      </c>
      <c r="D41" s="12">
        <v>0</v>
      </c>
      <c r="E41" s="12">
        <v>0</v>
      </c>
    </row>
    <row r="42" spans="1:5" ht="14.4" customHeight="1">
      <c r="A42" s="23" t="s">
        <v>139</v>
      </c>
      <c r="B42" s="12">
        <v>0</v>
      </c>
      <c r="C42" s="14">
        <f>B42*250</f>
        <v>0</v>
      </c>
      <c r="D42" s="14">
        <f>B42*30</f>
        <v>0</v>
      </c>
      <c r="E42" s="14">
        <v>0</v>
      </c>
    </row>
    <row r="43" spans="1:5" ht="14.4" customHeight="1">
      <c r="A43" s="23" t="s">
        <v>140</v>
      </c>
      <c r="B43" s="12">
        <v>0</v>
      </c>
      <c r="C43" s="14">
        <f>B43*600</f>
        <v>0</v>
      </c>
      <c r="D43" s="14">
        <f>B43*30</f>
        <v>0</v>
      </c>
      <c r="E43" s="14">
        <v>0</v>
      </c>
    </row>
    <row r="44" spans="1:5" ht="14.4" customHeight="1">
      <c r="A44" s="23" t="s">
        <v>138</v>
      </c>
      <c r="B44" s="12">
        <v>0</v>
      </c>
      <c r="C44" s="14">
        <f>B44*50</f>
        <v>0</v>
      </c>
      <c r="D44" s="14">
        <f>B44*5</f>
        <v>0</v>
      </c>
      <c r="E44" s="14">
        <f>B44*3</f>
        <v>0</v>
      </c>
    </row>
    <row r="45" spans="1:5" ht="21">
      <c r="A45" s="20" t="s">
        <v>85</v>
      </c>
      <c r="B45" s="7"/>
      <c r="C45" s="7"/>
      <c r="D45" s="7"/>
      <c r="E45" s="7" t="s">
        <v>83</v>
      </c>
    </row>
    <row r="46" spans="1:5">
      <c r="A46" s="22" t="s">
        <v>83</v>
      </c>
      <c r="B46" s="11">
        <v>0</v>
      </c>
      <c r="C46" s="7">
        <f>B46*2</f>
        <v>0</v>
      </c>
      <c r="D46" s="7">
        <v>0</v>
      </c>
      <c r="E46" s="7">
        <f>B46</f>
        <v>0</v>
      </c>
    </row>
    <row r="47" spans="1:5">
      <c r="A47" s="23" t="s">
        <v>86</v>
      </c>
      <c r="B47" s="11">
        <v>0</v>
      </c>
      <c r="C47" s="7">
        <f>B47*20</f>
        <v>0</v>
      </c>
      <c r="D47" s="7">
        <f>B47*10</f>
        <v>0</v>
      </c>
      <c r="E47" s="7">
        <v>0</v>
      </c>
    </row>
    <row r="48" spans="1:5">
      <c r="A48" s="23" t="s">
        <v>95</v>
      </c>
      <c r="B48" s="11">
        <v>0</v>
      </c>
      <c r="C48" s="7">
        <f>B48*90</f>
        <v>0</v>
      </c>
      <c r="D48" s="7">
        <f>B48*40</f>
        <v>0</v>
      </c>
      <c r="E48" s="7">
        <f>B48*3</f>
        <v>0</v>
      </c>
    </row>
    <row r="49" spans="1:5">
      <c r="A49" s="23" t="s">
        <v>108</v>
      </c>
      <c r="B49" s="11">
        <v>0</v>
      </c>
      <c r="C49" s="7">
        <f>B49*140</f>
        <v>0</v>
      </c>
      <c r="D49" s="7">
        <f>B49*120</f>
        <v>0</v>
      </c>
      <c r="E49" s="7">
        <f>B49*9</f>
        <v>0</v>
      </c>
    </row>
    <row r="50" spans="1:5">
      <c r="A50" s="23" t="s">
        <v>128</v>
      </c>
      <c r="B50" s="11">
        <v>0</v>
      </c>
      <c r="C50" s="7">
        <f>B50*900</f>
        <v>0</v>
      </c>
      <c r="D50" s="7">
        <f>B50*400</f>
        <v>0</v>
      </c>
      <c r="E50" s="7">
        <f>B50*30</f>
        <v>0</v>
      </c>
    </row>
    <row r="51" spans="1:5">
      <c r="A51" s="23" t="s">
        <v>129</v>
      </c>
      <c r="B51" s="11">
        <v>0</v>
      </c>
      <c r="C51" s="7">
        <f>B51*320</f>
        <v>0</v>
      </c>
      <c r="D51" s="7">
        <f>B51*60</f>
        <v>0</v>
      </c>
      <c r="E51" s="7">
        <f>B51*4</f>
        <v>0</v>
      </c>
    </row>
    <row r="52" spans="1:5">
      <c r="A52" s="23" t="s">
        <v>126</v>
      </c>
      <c r="B52" s="11">
        <v>0</v>
      </c>
      <c r="C52" s="7">
        <f>B52*50</f>
        <v>0</v>
      </c>
      <c r="D52" s="7">
        <v>0</v>
      </c>
      <c r="E52" s="7">
        <v>0</v>
      </c>
    </row>
    <row r="53" spans="1:5">
      <c r="A53" s="23" t="s">
        <v>130</v>
      </c>
      <c r="B53" s="11">
        <v>0</v>
      </c>
      <c r="C53" s="7">
        <f>B53*300</f>
        <v>0</v>
      </c>
      <c r="D53" s="7">
        <v>0</v>
      </c>
      <c r="E53" s="7">
        <v>0</v>
      </c>
    </row>
    <row r="54" spans="1:5" ht="21">
      <c r="A54" s="20" t="s">
        <v>7</v>
      </c>
      <c r="B54" s="17"/>
      <c r="C54" s="17"/>
      <c r="D54" s="17"/>
      <c r="E54" s="21"/>
    </row>
    <row r="55" spans="1:5">
      <c r="A55" s="22" t="s">
        <v>24</v>
      </c>
      <c r="B55" s="17">
        <f>9000*10</f>
        <v>90000</v>
      </c>
      <c r="C55" s="17"/>
      <c r="D55" s="17"/>
      <c r="E55" s="21"/>
    </row>
    <row r="56" spans="1:5">
      <c r="A56" s="22" t="s">
        <v>25</v>
      </c>
      <c r="B56" s="17">
        <f>B55*0.75</f>
        <v>67500</v>
      </c>
      <c r="C56" s="17"/>
      <c r="D56" s="17"/>
      <c r="E56" s="21"/>
    </row>
    <row r="57" spans="1:5">
      <c r="A57" s="22" t="s">
        <v>50</v>
      </c>
      <c r="B57" s="17">
        <f>B55*0.5</f>
        <v>45000</v>
      </c>
      <c r="C57" s="17"/>
      <c r="D57" s="17"/>
      <c r="E57" s="21"/>
    </row>
    <row r="58" spans="1:5">
      <c r="A58" s="22" t="s">
        <v>51</v>
      </c>
      <c r="B58" s="17">
        <f>B55*0.25</f>
        <v>22500</v>
      </c>
      <c r="C58" s="17"/>
      <c r="D58" s="17"/>
      <c r="E58" s="21"/>
    </row>
    <row r="59" spans="1:5" ht="21">
      <c r="A59" s="20" t="s">
        <v>6</v>
      </c>
      <c r="B59" s="17"/>
      <c r="C59" s="17"/>
      <c r="D59" s="17"/>
      <c r="E59" s="21"/>
    </row>
    <row r="60" spans="1:5">
      <c r="A60" s="22"/>
      <c r="B60" s="17"/>
      <c r="C60" s="17"/>
      <c r="D60" s="17"/>
      <c r="E60" s="21"/>
    </row>
    <row r="61" spans="1:5">
      <c r="A61" s="22"/>
      <c r="B61" s="17"/>
      <c r="C61" s="17"/>
      <c r="D61" s="17"/>
      <c r="E61" s="21"/>
    </row>
    <row r="62" spans="1:5">
      <c r="A62" s="24"/>
      <c r="B62" s="25"/>
      <c r="C62" s="25"/>
      <c r="D62" s="25"/>
      <c r="E62" s="26"/>
    </row>
    <row r="79" spans="1:1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</row>
    <row r="80" spans="1:1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</row>
    <row r="81" spans="1:1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</row>
    <row r="82" spans="1:15">
      <c r="A82" s="5"/>
      <c r="B82" s="5" t="s">
        <v>93</v>
      </c>
      <c r="C82" s="5"/>
      <c r="D82" s="5" t="s">
        <v>97</v>
      </c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</row>
    <row r="83" spans="1:15">
      <c r="A83" s="5"/>
      <c r="B83" s="5">
        <v>0</v>
      </c>
      <c r="C83" s="5">
        <v>0</v>
      </c>
      <c r="D83" s="5">
        <v>0</v>
      </c>
      <c r="E83" s="5">
        <v>0</v>
      </c>
      <c r="F83" s="5"/>
      <c r="G83" s="5"/>
      <c r="H83" s="5"/>
      <c r="I83" s="5"/>
      <c r="J83" s="5"/>
      <c r="K83" s="5"/>
      <c r="L83" s="5"/>
      <c r="M83" s="5"/>
      <c r="N83" s="5"/>
      <c r="O83" s="5"/>
    </row>
    <row r="84" spans="1:15">
      <c r="A84" s="5"/>
      <c r="B84" s="5">
        <v>1</v>
      </c>
      <c r="C84" s="5">
        <v>900</v>
      </c>
      <c r="D84" s="5">
        <v>1</v>
      </c>
      <c r="E84" s="5">
        <v>4</v>
      </c>
      <c r="F84" s="5"/>
      <c r="G84" s="5"/>
      <c r="H84" s="5"/>
      <c r="I84" s="5"/>
      <c r="J84" s="5"/>
      <c r="K84" s="5"/>
      <c r="L84" s="5"/>
      <c r="M84" s="5"/>
      <c r="N84" s="5"/>
      <c r="O84" s="5"/>
    </row>
    <row r="85" spans="1:15">
      <c r="A85" s="5"/>
      <c r="B85" s="5">
        <v>2</v>
      </c>
      <c r="C85" s="5">
        <v>0</v>
      </c>
      <c r="D85" s="5">
        <v>2</v>
      </c>
      <c r="E85" s="5">
        <v>0</v>
      </c>
      <c r="F85" s="5"/>
      <c r="G85" s="5"/>
      <c r="H85" s="5"/>
      <c r="I85" s="5"/>
      <c r="J85" s="5"/>
      <c r="K85" s="5"/>
      <c r="L85" s="5"/>
      <c r="M85" s="5"/>
      <c r="N85" s="5"/>
      <c r="O85" s="5"/>
    </row>
    <row r="86" spans="1:1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</row>
    <row r="87" spans="1:1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</row>
    <row r="88" spans="1:1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</row>
    <row r="89" spans="1:15">
      <c r="A89" s="5"/>
      <c r="B89" s="5" t="s">
        <v>62</v>
      </c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</row>
    <row r="90" spans="1:15">
      <c r="A90" s="5"/>
      <c r="B90" s="5" t="s">
        <v>12</v>
      </c>
      <c r="C90" s="5" t="s">
        <v>42</v>
      </c>
      <c r="D90" s="5"/>
      <c r="E90" s="5"/>
      <c r="F90" s="5"/>
      <c r="G90" s="5" t="s">
        <v>12</v>
      </c>
      <c r="H90" s="5"/>
      <c r="I90" s="5"/>
      <c r="J90" s="5" t="s">
        <v>12</v>
      </c>
      <c r="K90" s="5"/>
      <c r="L90" s="5"/>
      <c r="M90" s="5"/>
      <c r="N90" s="5"/>
      <c r="O90" s="5"/>
    </row>
    <row r="91" spans="1:15">
      <c r="A91" s="5"/>
      <c r="B91" s="5">
        <v>1</v>
      </c>
      <c r="C91" s="5">
        <v>1440</v>
      </c>
      <c r="D91" s="5"/>
      <c r="E91" s="5">
        <v>0</v>
      </c>
      <c r="F91" s="5"/>
      <c r="G91" s="5">
        <v>1</v>
      </c>
      <c r="H91" s="5">
        <v>5</v>
      </c>
      <c r="I91" s="5"/>
      <c r="J91" s="5">
        <v>1</v>
      </c>
      <c r="K91" s="5">
        <v>0.4</v>
      </c>
      <c r="L91" s="5"/>
      <c r="M91" s="5"/>
      <c r="N91" s="5"/>
      <c r="O91" s="5"/>
    </row>
    <row r="92" spans="1:15">
      <c r="A92" s="5"/>
      <c r="B92" s="5">
        <v>2</v>
      </c>
      <c r="C92" s="5">
        <v>1980</v>
      </c>
      <c r="D92" s="5"/>
      <c r="E92" s="5">
        <v>12</v>
      </c>
      <c r="F92" s="5"/>
      <c r="G92" s="5">
        <v>2</v>
      </c>
      <c r="H92" s="5">
        <v>7</v>
      </c>
      <c r="I92" s="5"/>
      <c r="J92" s="5">
        <v>2</v>
      </c>
      <c r="K92" s="5">
        <v>0.8</v>
      </c>
      <c r="L92" s="5"/>
      <c r="M92" s="5"/>
      <c r="N92" s="5"/>
      <c r="O92" s="5"/>
    </row>
    <row r="93" spans="1:15">
      <c r="A93" s="5"/>
      <c r="B93" s="5">
        <v>3</v>
      </c>
      <c r="C93" s="5">
        <v>2520</v>
      </c>
      <c r="D93" s="5"/>
      <c r="E93" s="5">
        <v>18</v>
      </c>
      <c r="F93" s="5"/>
      <c r="G93" s="5">
        <v>3</v>
      </c>
      <c r="H93" s="5">
        <v>9</v>
      </c>
      <c r="I93" s="5"/>
      <c r="J93" s="5">
        <v>3</v>
      </c>
      <c r="K93" s="5">
        <v>1.2</v>
      </c>
      <c r="L93" s="5"/>
      <c r="M93" s="5"/>
      <c r="N93" s="5"/>
      <c r="O93" s="5"/>
    </row>
    <row r="94" spans="1:15">
      <c r="A94" s="5"/>
      <c r="B94" s="5">
        <v>4</v>
      </c>
      <c r="C94" s="5">
        <v>3060</v>
      </c>
      <c r="D94" s="5"/>
      <c r="E94" s="5">
        <v>24</v>
      </c>
      <c r="F94" s="5"/>
      <c r="G94" s="5">
        <v>4</v>
      </c>
      <c r="H94" s="5">
        <v>11</v>
      </c>
      <c r="I94" s="5"/>
      <c r="J94" s="5">
        <v>4</v>
      </c>
      <c r="K94" s="5">
        <v>1.6</v>
      </c>
      <c r="L94" s="5"/>
      <c r="M94" s="5"/>
      <c r="N94" s="5"/>
      <c r="O94" s="5"/>
    </row>
    <row r="95" spans="1:15">
      <c r="A95" s="5"/>
      <c r="B95" s="5">
        <v>5</v>
      </c>
      <c r="C95" s="5">
        <v>3600</v>
      </c>
      <c r="D95" s="5"/>
      <c r="E95" s="5"/>
      <c r="F95" s="5"/>
      <c r="G95" s="5">
        <v>5</v>
      </c>
      <c r="H95" s="5">
        <v>15</v>
      </c>
      <c r="I95" s="5"/>
      <c r="J95" s="5">
        <v>5</v>
      </c>
      <c r="K95" s="5">
        <v>2</v>
      </c>
      <c r="L95" s="5"/>
      <c r="M95" s="5"/>
      <c r="N95" s="5"/>
      <c r="O95" s="5"/>
    </row>
    <row r="96" spans="1:15">
      <c r="A96" s="5"/>
      <c r="B96" s="5">
        <v>6</v>
      </c>
      <c r="C96" s="5">
        <v>0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</row>
    <row r="97" spans="1:1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</row>
    <row r="98" spans="1:1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</row>
    <row r="99" spans="1:1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</row>
    <row r="100" spans="1:1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</row>
    <row r="102" spans="1:1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</row>
    <row r="103" spans="1:1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</row>
    <row r="104" spans="1:1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</row>
    <row r="105" spans="1:1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</row>
    <row r="106" spans="1:1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</row>
    <row r="107" spans="1:1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</row>
    <row r="108" spans="1:1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</row>
    <row r="109" spans="1:1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K100"/>
  <sheetViews>
    <sheetView zoomScaleNormal="100" workbookViewId="0"/>
  </sheetViews>
  <sheetFormatPr defaultRowHeight="14.4"/>
  <cols>
    <col min="1" max="1" width="36.88671875" bestFit="1" customWidth="1"/>
    <col min="2" max="2" width="15.6640625" bestFit="1" customWidth="1"/>
    <col min="3" max="3" width="11.77734375" bestFit="1" customWidth="1"/>
    <col min="4" max="4" width="17.33203125" bestFit="1" customWidth="1"/>
    <col min="5" max="5" width="8.77734375" bestFit="1" customWidth="1"/>
    <col min="7" max="7" width="6.33203125" bestFit="1" customWidth="1"/>
    <col min="8" max="8" width="3.44140625" bestFit="1" customWidth="1"/>
    <col min="10" max="11" width="9" bestFit="1" customWidth="1"/>
  </cols>
  <sheetData>
    <row r="1" spans="1:5" ht="25.8">
      <c r="A1" s="18" t="s">
        <v>141</v>
      </c>
      <c r="B1" s="7" t="s">
        <v>61</v>
      </c>
      <c r="C1" s="8" t="s">
        <v>59</v>
      </c>
      <c r="D1" s="9" t="s">
        <v>60</v>
      </c>
      <c r="E1" s="10"/>
    </row>
    <row r="2" spans="1:5" ht="21">
      <c r="A2" s="20" t="s">
        <v>8</v>
      </c>
      <c r="B2" s="7"/>
      <c r="C2" s="7" t="s">
        <v>9</v>
      </c>
      <c r="D2" s="7" t="s">
        <v>10</v>
      </c>
      <c r="E2" s="7" t="s">
        <v>67</v>
      </c>
    </row>
    <row r="3" spans="1:5">
      <c r="A3" s="22" t="s">
        <v>29</v>
      </c>
      <c r="B3" s="7"/>
      <c r="C3" s="8">
        <f>C5+C8+C10+(SUM(C11:C65))</f>
        <v>1930</v>
      </c>
      <c r="D3" s="8">
        <f>SUM(D5:D65)</f>
        <v>30</v>
      </c>
      <c r="E3" s="8">
        <f>SUM(E4:E9,E11:E65)</f>
        <v>10</v>
      </c>
    </row>
    <row r="4" spans="1:5" ht="21">
      <c r="A4" s="20" t="s">
        <v>1</v>
      </c>
      <c r="B4" s="7" t="s">
        <v>28</v>
      </c>
      <c r="C4" s="7" t="s">
        <v>9</v>
      </c>
      <c r="D4" s="7" t="s">
        <v>10</v>
      </c>
      <c r="E4" s="7" t="s">
        <v>83</v>
      </c>
    </row>
    <row r="5" spans="1:5" ht="72">
      <c r="A5" s="23" t="s">
        <v>114</v>
      </c>
      <c r="B5" s="7">
        <v>1</v>
      </c>
      <c r="C5" s="7">
        <v>280</v>
      </c>
      <c r="D5" s="7">
        <v>30</v>
      </c>
      <c r="E5" s="7">
        <v>10</v>
      </c>
    </row>
    <row r="6" spans="1:5" ht="21">
      <c r="A6" s="20" t="s">
        <v>15</v>
      </c>
      <c r="B6" s="7">
        <v>1</v>
      </c>
      <c r="C6" s="7">
        <f>10000-C3</f>
        <v>8070</v>
      </c>
      <c r="D6" s="7">
        <v>0</v>
      </c>
      <c r="E6" s="7"/>
    </row>
    <row r="7" spans="1:5" ht="21">
      <c r="A7" s="20" t="s">
        <v>2</v>
      </c>
      <c r="B7" s="7"/>
      <c r="C7" s="7"/>
      <c r="D7" s="7"/>
      <c r="E7" s="7"/>
    </row>
    <row r="8" spans="1:5">
      <c r="A8" s="23" t="s">
        <v>43</v>
      </c>
      <c r="B8" s="11">
        <v>0</v>
      </c>
      <c r="C8" s="7">
        <f>B8*500</f>
        <v>0</v>
      </c>
      <c r="D8" s="7">
        <v>0</v>
      </c>
      <c r="E8" s="7"/>
    </row>
    <row r="9" spans="1:5" ht="21">
      <c r="A9" s="20" t="s">
        <v>3</v>
      </c>
      <c r="B9" s="7"/>
      <c r="C9" s="7"/>
      <c r="D9" s="7"/>
      <c r="E9" s="7" t="s">
        <v>14</v>
      </c>
    </row>
    <row r="10" spans="1:5" ht="28.8">
      <c r="A10" s="23" t="s">
        <v>41</v>
      </c>
      <c r="B10" s="11">
        <v>1</v>
      </c>
      <c r="C10" s="7">
        <f>VLOOKUP(B10,B90:C100,2,FALSE)</f>
        <v>1600</v>
      </c>
      <c r="D10" s="7">
        <f>B10*0</f>
        <v>0</v>
      </c>
      <c r="E10" s="7">
        <f>B10*1</f>
        <v>1</v>
      </c>
    </row>
    <row r="11" spans="1:5">
      <c r="A11" s="23" t="s">
        <v>92</v>
      </c>
      <c r="B11" s="11">
        <v>0</v>
      </c>
      <c r="C11" s="7">
        <f>VLOOKUP(B11,B83:C85,2,FALSE)</f>
        <v>0</v>
      </c>
      <c r="D11" s="7">
        <f>VLOOKUP(B11,D83:E85,2,FALSE)</f>
        <v>0</v>
      </c>
      <c r="E11" s="7"/>
    </row>
    <row r="12" spans="1:5" ht="34.799999999999997">
      <c r="A12" s="29" t="s">
        <v>106</v>
      </c>
      <c r="B12" s="7"/>
      <c r="C12" s="7"/>
      <c r="D12" s="7"/>
      <c r="E12" s="7"/>
    </row>
    <row r="13" spans="1:5">
      <c r="A13" s="23" t="s">
        <v>90</v>
      </c>
      <c r="B13" s="11">
        <v>0</v>
      </c>
      <c r="C13" s="7">
        <f>B13*3</f>
        <v>0</v>
      </c>
      <c r="D13" s="7">
        <f>B13*1</f>
        <v>0</v>
      </c>
      <c r="E13" s="7"/>
    </row>
    <row r="14" spans="1:5" ht="28.8">
      <c r="A14" s="23" t="s">
        <v>91</v>
      </c>
      <c r="B14" s="11">
        <v>0</v>
      </c>
      <c r="C14" s="7">
        <f>B14*7</f>
        <v>0</v>
      </c>
      <c r="D14" s="7">
        <f>B14*1</f>
        <v>0</v>
      </c>
      <c r="E14" s="7"/>
    </row>
    <row r="15" spans="1:5">
      <c r="A15" s="23" t="s">
        <v>98</v>
      </c>
      <c r="B15" s="11">
        <v>0</v>
      </c>
      <c r="C15" s="7">
        <f>B15*2</f>
        <v>0</v>
      </c>
      <c r="D15" s="7">
        <v>0</v>
      </c>
      <c r="E15" s="7"/>
    </row>
    <row r="16" spans="1:5">
      <c r="A16" s="23" t="s">
        <v>99</v>
      </c>
      <c r="B16" s="11">
        <v>0</v>
      </c>
      <c r="C16" s="7">
        <f>B16*1.5</f>
        <v>0</v>
      </c>
      <c r="D16" s="7">
        <f>B16*1</f>
        <v>0</v>
      </c>
      <c r="E16" s="7"/>
    </row>
    <row r="17" spans="1:5" ht="21">
      <c r="A17" s="20" t="s">
        <v>33</v>
      </c>
      <c r="B17" s="7"/>
      <c r="C17" s="7"/>
      <c r="D17" s="7"/>
      <c r="E17" s="7"/>
    </row>
    <row r="18" spans="1:5">
      <c r="A18" s="23" t="s">
        <v>43</v>
      </c>
      <c r="B18" s="11">
        <v>1</v>
      </c>
      <c r="C18" s="7">
        <v>50</v>
      </c>
      <c r="D18" s="7">
        <v>0</v>
      </c>
      <c r="E18" s="7"/>
    </row>
    <row r="19" spans="1:5" ht="21">
      <c r="A19" s="20" t="s">
        <v>34</v>
      </c>
      <c r="B19" s="7"/>
      <c r="C19" s="7"/>
      <c r="D19" s="7"/>
      <c r="E19" s="7"/>
    </row>
    <row r="20" spans="1:5">
      <c r="A20" s="23" t="s">
        <v>113</v>
      </c>
      <c r="B20" s="11">
        <v>0</v>
      </c>
      <c r="C20" s="7">
        <f>B20*48</f>
        <v>0</v>
      </c>
      <c r="D20" s="7">
        <v>0</v>
      </c>
      <c r="E20" s="7"/>
    </row>
    <row r="21" spans="1:5" ht="28.8">
      <c r="A21" s="23" t="s">
        <v>110</v>
      </c>
      <c r="B21" s="11">
        <v>0</v>
      </c>
      <c r="C21" s="7">
        <f>B21*30</f>
        <v>0</v>
      </c>
      <c r="D21" s="7">
        <v>0</v>
      </c>
      <c r="E21" s="7"/>
    </row>
    <row r="22" spans="1:5">
      <c r="A22" s="23" t="s">
        <v>123</v>
      </c>
      <c r="B22" s="11">
        <v>0</v>
      </c>
      <c r="C22" s="7">
        <f>B22*108</f>
        <v>0</v>
      </c>
      <c r="D22" s="7">
        <v>0</v>
      </c>
      <c r="E22" s="7"/>
    </row>
    <row r="23" spans="1:5">
      <c r="A23" s="23" t="s">
        <v>107</v>
      </c>
      <c r="B23" s="11">
        <v>0</v>
      </c>
      <c r="C23" s="7">
        <f>B23*42</f>
        <v>0</v>
      </c>
      <c r="D23" s="7">
        <f>B23*6</f>
        <v>0</v>
      </c>
      <c r="E23" s="7"/>
    </row>
    <row r="24" spans="1:5">
      <c r="A24" s="23" t="s">
        <v>68</v>
      </c>
      <c r="B24" s="11">
        <v>0</v>
      </c>
      <c r="C24" s="7">
        <f>B24*25</f>
        <v>0</v>
      </c>
      <c r="D24" s="7">
        <f>B24*6</f>
        <v>0</v>
      </c>
      <c r="E24" s="7"/>
    </row>
    <row r="25" spans="1:5">
      <c r="A25" s="23" t="s">
        <v>120</v>
      </c>
      <c r="B25" s="11">
        <v>0</v>
      </c>
      <c r="C25" s="7">
        <f>B25*72</f>
        <v>0</v>
      </c>
      <c r="D25" s="7">
        <f>B25*6</f>
        <v>0</v>
      </c>
      <c r="E25" s="7"/>
    </row>
    <row r="26" spans="1:5">
      <c r="A26" s="23" t="s">
        <v>111</v>
      </c>
      <c r="B26" s="11">
        <v>0</v>
      </c>
      <c r="C26" s="7">
        <f>B26*15</f>
        <v>0</v>
      </c>
      <c r="D26" s="7">
        <f>B26*1</f>
        <v>0</v>
      </c>
      <c r="E26" s="7"/>
    </row>
    <row r="27" spans="1:5">
      <c r="A27" s="23" t="s">
        <v>124</v>
      </c>
      <c r="B27" s="11">
        <v>0</v>
      </c>
      <c r="C27" s="7">
        <f>B27*132</f>
        <v>0</v>
      </c>
      <c r="D27" s="7">
        <f>B27*6</f>
        <v>0</v>
      </c>
      <c r="E27" s="7"/>
    </row>
    <row r="28" spans="1:5">
      <c r="A28" s="23" t="s">
        <v>38</v>
      </c>
      <c r="B28" s="11">
        <v>0</v>
      </c>
      <c r="C28" s="7">
        <f>B28*0.5</f>
        <v>0</v>
      </c>
      <c r="D28" s="7">
        <v>0</v>
      </c>
      <c r="E28" s="7"/>
    </row>
    <row r="29" spans="1:5" ht="21">
      <c r="A29" s="20" t="s">
        <v>5</v>
      </c>
      <c r="B29" s="7"/>
      <c r="C29" s="7"/>
      <c r="D29" s="7"/>
      <c r="E29" s="7" t="s">
        <v>83</v>
      </c>
    </row>
    <row r="30" spans="1:5" ht="57.6">
      <c r="A30" s="23" t="s">
        <v>79</v>
      </c>
      <c r="B30" s="11">
        <v>0</v>
      </c>
      <c r="C30" s="7">
        <v>0</v>
      </c>
      <c r="D30" s="7">
        <v>0</v>
      </c>
      <c r="E30" s="7">
        <v>0</v>
      </c>
    </row>
    <row r="31" spans="1:5">
      <c r="A31" s="23" t="s">
        <v>100</v>
      </c>
      <c r="B31" s="11">
        <v>0</v>
      </c>
      <c r="C31" s="7">
        <f>B31*1</f>
        <v>0</v>
      </c>
      <c r="D31" s="7">
        <f>B31*0</f>
        <v>0</v>
      </c>
      <c r="E31" s="7">
        <v>0</v>
      </c>
    </row>
    <row r="32" spans="1:5">
      <c r="A32" s="23" t="s">
        <v>69</v>
      </c>
      <c r="B32" s="11">
        <v>0</v>
      </c>
      <c r="C32" s="7">
        <f>B32*14</f>
        <v>0</v>
      </c>
      <c r="D32" s="7">
        <f>B32*2</f>
        <v>0</v>
      </c>
      <c r="E32" s="7">
        <v>0</v>
      </c>
    </row>
    <row r="33" spans="1:5">
      <c r="A33" s="23" t="s">
        <v>54</v>
      </c>
      <c r="B33" s="11">
        <v>0</v>
      </c>
      <c r="C33" s="7">
        <f>B33*20</f>
        <v>0</v>
      </c>
      <c r="D33" s="7">
        <v>0</v>
      </c>
      <c r="E33" s="7">
        <v>0</v>
      </c>
    </row>
    <row r="34" spans="1:5">
      <c r="A34" s="23" t="s">
        <v>39</v>
      </c>
      <c r="B34" s="11">
        <v>0</v>
      </c>
      <c r="C34" s="7">
        <f>B34*10</f>
        <v>0</v>
      </c>
      <c r="D34" s="7">
        <f>B34*1</f>
        <v>0</v>
      </c>
      <c r="E34" s="7">
        <v>0</v>
      </c>
    </row>
    <row r="35" spans="1:5">
      <c r="A35" s="23" t="s">
        <v>55</v>
      </c>
      <c r="B35" s="11">
        <v>0</v>
      </c>
      <c r="C35" s="7">
        <f>B35*20</f>
        <v>0</v>
      </c>
      <c r="D35" s="7">
        <f>B35*1</f>
        <v>0</v>
      </c>
      <c r="E35" s="7">
        <v>0</v>
      </c>
    </row>
    <row r="36" spans="1:5">
      <c r="A36" s="23" t="s">
        <v>56</v>
      </c>
      <c r="B36" s="11">
        <v>0</v>
      </c>
      <c r="C36" s="7">
        <f>B36*20</f>
        <v>0</v>
      </c>
      <c r="D36" s="7">
        <f>B36*1</f>
        <v>0</v>
      </c>
      <c r="E36" s="7">
        <f>B36*1</f>
        <v>0</v>
      </c>
    </row>
    <row r="37" spans="1:5">
      <c r="A37" s="23" t="s">
        <v>131</v>
      </c>
      <c r="B37" s="11">
        <v>0</v>
      </c>
      <c r="C37" s="7">
        <f>B37*150</f>
        <v>0</v>
      </c>
      <c r="D37" s="7">
        <f>B37*10</f>
        <v>0</v>
      </c>
      <c r="E37" s="7">
        <f>B37*1</f>
        <v>0</v>
      </c>
    </row>
    <row r="38" spans="1:5">
      <c r="A38" s="23" t="s">
        <v>115</v>
      </c>
      <c r="B38" s="11">
        <v>0</v>
      </c>
      <c r="C38" s="7">
        <f>B38*10</f>
        <v>0</v>
      </c>
      <c r="D38" s="7">
        <f>B38*2</f>
        <v>0</v>
      </c>
      <c r="E38" s="7">
        <v>0</v>
      </c>
    </row>
    <row r="39" spans="1:5" ht="14.4" customHeight="1">
      <c r="A39" s="23" t="s">
        <v>116</v>
      </c>
      <c r="B39" s="12">
        <v>0</v>
      </c>
      <c r="C39" s="12">
        <v>0</v>
      </c>
      <c r="D39" s="12">
        <v>0</v>
      </c>
      <c r="E39" s="12">
        <v>0</v>
      </c>
    </row>
    <row r="40" spans="1:5">
      <c r="A40" s="23" t="s">
        <v>133</v>
      </c>
      <c r="B40" s="11">
        <v>0</v>
      </c>
      <c r="C40" s="7">
        <f>B40*25</f>
        <v>0</v>
      </c>
      <c r="D40" s="7">
        <f>B40*4</f>
        <v>0</v>
      </c>
      <c r="E40" s="7">
        <v>0</v>
      </c>
    </row>
    <row r="41" spans="1:5" ht="14.4" customHeight="1">
      <c r="A41" s="23" t="s">
        <v>134</v>
      </c>
      <c r="B41" s="12">
        <v>0</v>
      </c>
      <c r="C41" s="12">
        <v>0</v>
      </c>
      <c r="D41" s="12">
        <v>0</v>
      </c>
      <c r="E41" s="12">
        <v>0</v>
      </c>
    </row>
    <row r="42" spans="1:5">
      <c r="A42" s="23" t="s">
        <v>139</v>
      </c>
      <c r="B42" s="12">
        <v>0</v>
      </c>
      <c r="C42" s="14">
        <f>B42*250</f>
        <v>0</v>
      </c>
      <c r="D42" s="14">
        <f>B42*30</f>
        <v>0</v>
      </c>
      <c r="E42" s="14">
        <v>0</v>
      </c>
    </row>
    <row r="43" spans="1:5">
      <c r="A43" s="23" t="s">
        <v>140</v>
      </c>
      <c r="B43" s="12">
        <v>0</v>
      </c>
      <c r="C43" s="14">
        <f>B43*600</f>
        <v>0</v>
      </c>
      <c r="D43" s="14">
        <f>B43*30</f>
        <v>0</v>
      </c>
      <c r="E43" s="14">
        <v>0</v>
      </c>
    </row>
    <row r="44" spans="1:5">
      <c r="A44" s="23" t="s">
        <v>138</v>
      </c>
      <c r="B44" s="12">
        <v>0</v>
      </c>
      <c r="C44" s="14">
        <f>B44*50</f>
        <v>0</v>
      </c>
      <c r="D44" s="14">
        <f>B44*5</f>
        <v>0</v>
      </c>
      <c r="E44" s="14">
        <f>B44*3</f>
        <v>0</v>
      </c>
    </row>
    <row r="45" spans="1:5" ht="21">
      <c r="A45" s="20" t="s">
        <v>85</v>
      </c>
      <c r="B45" s="7"/>
      <c r="C45" s="7"/>
      <c r="D45" s="7"/>
      <c r="E45" s="7" t="s">
        <v>83</v>
      </c>
    </row>
    <row r="46" spans="1:5">
      <c r="A46" s="22" t="s">
        <v>83</v>
      </c>
      <c r="B46" s="11">
        <v>0</v>
      </c>
      <c r="C46" s="7">
        <f>B46*2</f>
        <v>0</v>
      </c>
      <c r="D46" s="7">
        <v>0</v>
      </c>
      <c r="E46" s="7">
        <f>B46</f>
        <v>0</v>
      </c>
    </row>
    <row r="47" spans="1:5">
      <c r="A47" s="23" t="s">
        <v>86</v>
      </c>
      <c r="B47" s="11">
        <v>0</v>
      </c>
      <c r="C47" s="7">
        <f>B47*20</f>
        <v>0</v>
      </c>
      <c r="D47" s="7">
        <f>B47*10</f>
        <v>0</v>
      </c>
      <c r="E47" s="7">
        <v>0</v>
      </c>
    </row>
    <row r="48" spans="1:5">
      <c r="A48" s="23" t="s">
        <v>95</v>
      </c>
      <c r="B48" s="11">
        <v>0</v>
      </c>
      <c r="C48" s="7">
        <f>B48*90</f>
        <v>0</v>
      </c>
      <c r="D48" s="7">
        <f>B48*40</f>
        <v>0</v>
      </c>
      <c r="E48" s="7">
        <f>B48*3</f>
        <v>0</v>
      </c>
    </row>
    <row r="49" spans="1:5">
      <c r="A49" s="23" t="s">
        <v>108</v>
      </c>
      <c r="B49" s="11">
        <v>0</v>
      </c>
      <c r="C49" s="7">
        <f>B49*140</f>
        <v>0</v>
      </c>
      <c r="D49" s="7">
        <f>B49*120</f>
        <v>0</v>
      </c>
      <c r="E49" s="7">
        <f>B49*9</f>
        <v>0</v>
      </c>
    </row>
    <row r="50" spans="1:5">
      <c r="A50" s="23" t="s">
        <v>128</v>
      </c>
      <c r="B50" s="11">
        <v>0</v>
      </c>
      <c r="C50" s="7">
        <f>B50*900</f>
        <v>0</v>
      </c>
      <c r="D50" s="7">
        <f>B50*400</f>
        <v>0</v>
      </c>
      <c r="E50" s="7">
        <f>B50*30</f>
        <v>0</v>
      </c>
    </row>
    <row r="51" spans="1:5">
      <c r="A51" s="23" t="s">
        <v>129</v>
      </c>
      <c r="B51" s="11">
        <v>0</v>
      </c>
      <c r="C51" s="7">
        <f>B51*320</f>
        <v>0</v>
      </c>
      <c r="D51" s="7">
        <f>B51*60</f>
        <v>0</v>
      </c>
      <c r="E51" s="7">
        <f>B51*4</f>
        <v>0</v>
      </c>
    </row>
    <row r="52" spans="1:5">
      <c r="A52" s="23" t="s">
        <v>126</v>
      </c>
      <c r="B52" s="11">
        <v>0</v>
      </c>
      <c r="C52" s="7">
        <f>B52*50</f>
        <v>0</v>
      </c>
      <c r="D52" s="7">
        <v>0</v>
      </c>
      <c r="E52" s="7">
        <v>0</v>
      </c>
    </row>
    <row r="53" spans="1:5">
      <c r="A53" s="23" t="s">
        <v>130</v>
      </c>
      <c r="B53" s="11">
        <v>0</v>
      </c>
      <c r="C53" s="7">
        <f>B53*300</f>
        <v>0</v>
      </c>
      <c r="D53" s="7">
        <v>0</v>
      </c>
      <c r="E53" s="7">
        <v>0</v>
      </c>
    </row>
    <row r="54" spans="1:5" ht="21">
      <c r="A54" s="20" t="s">
        <v>7</v>
      </c>
      <c r="B54" s="17"/>
      <c r="C54" s="17"/>
      <c r="D54" s="17"/>
      <c r="E54" s="21"/>
    </row>
    <row r="55" spans="1:5">
      <c r="A55" s="22" t="s">
        <v>24</v>
      </c>
      <c r="B55" s="17">
        <f>10000*10</f>
        <v>100000</v>
      </c>
      <c r="C55" s="17"/>
      <c r="D55" s="17"/>
      <c r="E55" s="21"/>
    </row>
    <row r="56" spans="1:5">
      <c r="A56" s="22" t="s">
        <v>25</v>
      </c>
      <c r="B56" s="17">
        <f>B55*0.75</f>
        <v>75000</v>
      </c>
      <c r="C56" s="17"/>
      <c r="D56" s="17"/>
      <c r="E56" s="21"/>
    </row>
    <row r="57" spans="1:5">
      <c r="A57" s="22" t="s">
        <v>50</v>
      </c>
      <c r="B57" s="17">
        <f>B55*0.5</f>
        <v>50000</v>
      </c>
      <c r="C57" s="17"/>
      <c r="D57" s="17"/>
      <c r="E57" s="21"/>
    </row>
    <row r="58" spans="1:5">
      <c r="A58" s="22" t="s">
        <v>51</v>
      </c>
      <c r="B58" s="17">
        <f>B55*0.25</f>
        <v>25000</v>
      </c>
      <c r="C58" s="17"/>
      <c r="D58" s="17"/>
      <c r="E58" s="21"/>
    </row>
    <row r="59" spans="1:5" ht="21">
      <c r="A59" s="20" t="s">
        <v>6</v>
      </c>
      <c r="B59" s="17"/>
      <c r="C59" s="17"/>
      <c r="D59" s="17"/>
      <c r="E59" s="21"/>
    </row>
    <row r="60" spans="1:5">
      <c r="A60" s="22"/>
      <c r="B60" s="17"/>
      <c r="C60" s="17"/>
      <c r="D60" s="17"/>
      <c r="E60" s="21"/>
    </row>
    <row r="61" spans="1:5">
      <c r="A61" s="22"/>
      <c r="B61" s="17"/>
      <c r="C61" s="17"/>
      <c r="D61" s="17"/>
      <c r="E61" s="21"/>
    </row>
    <row r="62" spans="1:5">
      <c r="A62" s="24"/>
      <c r="B62" s="25"/>
      <c r="C62" s="25"/>
      <c r="D62" s="25"/>
      <c r="E62" s="26"/>
    </row>
    <row r="79" spans="2:11"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2:11"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2:11"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2:11">
      <c r="B82" s="5" t="s">
        <v>93</v>
      </c>
      <c r="C82" s="5"/>
      <c r="D82" s="5" t="s">
        <v>97</v>
      </c>
      <c r="E82" s="5"/>
      <c r="F82" s="5"/>
      <c r="G82" s="5"/>
      <c r="H82" s="5"/>
      <c r="I82" s="5"/>
      <c r="J82" s="5"/>
      <c r="K82" s="5"/>
    </row>
    <row r="83" spans="2:11">
      <c r="B83" s="5">
        <v>0</v>
      </c>
      <c r="C83" s="5">
        <v>0</v>
      </c>
      <c r="D83" s="5">
        <v>0</v>
      </c>
      <c r="E83" s="5">
        <v>0</v>
      </c>
      <c r="F83" s="5"/>
      <c r="G83" s="5"/>
      <c r="H83" s="5"/>
      <c r="I83" s="5"/>
      <c r="J83" s="5"/>
      <c r="K83" s="5"/>
    </row>
    <row r="84" spans="2:11">
      <c r="B84" s="5">
        <v>1</v>
      </c>
      <c r="C84" s="5">
        <v>1000</v>
      </c>
      <c r="D84" s="5">
        <v>1</v>
      </c>
      <c r="E84" s="5">
        <v>5</v>
      </c>
      <c r="F84" s="5"/>
      <c r="G84" s="5"/>
      <c r="H84" s="5"/>
      <c r="I84" s="5"/>
      <c r="J84" s="5"/>
      <c r="K84" s="5"/>
    </row>
    <row r="85" spans="2:11">
      <c r="B85" s="5">
        <v>2</v>
      </c>
      <c r="C85" s="5">
        <v>0</v>
      </c>
      <c r="D85" s="5">
        <v>2</v>
      </c>
      <c r="E85" s="5">
        <v>0</v>
      </c>
      <c r="F85" s="5"/>
      <c r="G85" s="5"/>
      <c r="H85" s="5"/>
      <c r="I85" s="5"/>
      <c r="J85" s="5"/>
      <c r="K85" s="5"/>
    </row>
    <row r="86" spans="2:11"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2:11"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2:11"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2:11">
      <c r="B89" s="5" t="s">
        <v>62</v>
      </c>
      <c r="C89" s="5"/>
      <c r="D89" s="5"/>
      <c r="E89" s="5"/>
      <c r="F89" s="5"/>
      <c r="G89" s="5"/>
      <c r="H89" s="5"/>
      <c r="I89" s="5"/>
      <c r="J89" s="5"/>
      <c r="K89" s="5"/>
    </row>
    <row r="90" spans="2:11">
      <c r="B90" s="5" t="s">
        <v>12</v>
      </c>
      <c r="C90" s="5" t="s">
        <v>42</v>
      </c>
      <c r="D90" s="5"/>
      <c r="E90" s="5"/>
      <c r="F90" s="5"/>
      <c r="G90" s="5" t="s">
        <v>12</v>
      </c>
      <c r="H90" s="5"/>
      <c r="I90" s="5"/>
      <c r="J90" s="5" t="s">
        <v>12</v>
      </c>
      <c r="K90" s="5"/>
    </row>
    <row r="91" spans="2:11">
      <c r="B91" s="5">
        <v>1</v>
      </c>
      <c r="C91" s="5">
        <v>1600</v>
      </c>
      <c r="D91" s="5"/>
      <c r="E91" s="5">
        <v>0</v>
      </c>
      <c r="F91" s="5"/>
      <c r="G91" s="5">
        <v>1</v>
      </c>
      <c r="H91" s="5">
        <v>5</v>
      </c>
      <c r="I91" s="5"/>
      <c r="J91" s="5">
        <v>1</v>
      </c>
      <c r="K91" s="5">
        <v>0.4</v>
      </c>
    </row>
    <row r="92" spans="2:11">
      <c r="B92" s="5">
        <v>2</v>
      </c>
      <c r="C92" s="5">
        <v>2200</v>
      </c>
      <c r="D92" s="5"/>
      <c r="E92" s="5">
        <v>12</v>
      </c>
      <c r="F92" s="5"/>
      <c r="G92" s="5">
        <v>2</v>
      </c>
      <c r="H92" s="5">
        <v>7</v>
      </c>
      <c r="I92" s="5"/>
      <c r="J92" s="5">
        <v>2</v>
      </c>
      <c r="K92" s="5">
        <v>0.8</v>
      </c>
    </row>
    <row r="93" spans="2:11">
      <c r="B93" s="5">
        <v>3</v>
      </c>
      <c r="C93" s="5">
        <v>2800</v>
      </c>
      <c r="D93" s="5"/>
      <c r="E93" s="5">
        <v>18</v>
      </c>
      <c r="F93" s="5"/>
      <c r="G93" s="5">
        <v>3</v>
      </c>
      <c r="H93" s="5">
        <v>9</v>
      </c>
      <c r="I93" s="5"/>
      <c r="J93" s="5">
        <v>3</v>
      </c>
      <c r="K93" s="5">
        <v>1.2</v>
      </c>
    </row>
    <row r="94" spans="2:11">
      <c r="B94" s="5">
        <v>4</v>
      </c>
      <c r="C94" s="5">
        <v>3400</v>
      </c>
      <c r="D94" s="5"/>
      <c r="E94" s="5">
        <v>24</v>
      </c>
      <c r="F94" s="5"/>
      <c r="G94" s="5">
        <v>4</v>
      </c>
      <c r="H94" s="5">
        <v>11</v>
      </c>
      <c r="I94" s="5"/>
      <c r="J94" s="5">
        <v>4</v>
      </c>
      <c r="K94" s="5">
        <v>1.6</v>
      </c>
    </row>
    <row r="95" spans="2:11">
      <c r="B95" s="5">
        <v>5</v>
      </c>
      <c r="C95" s="5">
        <v>4000</v>
      </c>
      <c r="D95" s="5"/>
      <c r="E95" s="5"/>
      <c r="F95" s="5"/>
      <c r="G95" s="5">
        <v>5</v>
      </c>
      <c r="H95" s="5">
        <v>15</v>
      </c>
      <c r="I95" s="5"/>
      <c r="J95" s="5">
        <v>5</v>
      </c>
      <c r="K95" s="5">
        <v>2</v>
      </c>
    </row>
    <row r="96" spans="2:11">
      <c r="B96" s="5">
        <v>6</v>
      </c>
      <c r="C96" s="5">
        <v>0</v>
      </c>
      <c r="D96" s="5"/>
      <c r="E96" s="5"/>
      <c r="F96" s="5"/>
      <c r="G96" s="5"/>
      <c r="H96" s="5"/>
      <c r="I96" s="5"/>
      <c r="J96" s="5"/>
      <c r="K96" s="5"/>
    </row>
    <row r="97" spans="2:8">
      <c r="B97" s="5"/>
      <c r="C97" s="5"/>
      <c r="D97" s="5"/>
      <c r="E97" s="5"/>
      <c r="F97" s="5"/>
      <c r="G97" s="5"/>
      <c r="H97" s="5"/>
    </row>
    <row r="98" spans="2:8">
      <c r="B98" s="4"/>
      <c r="C98" s="4"/>
    </row>
    <row r="99" spans="2:8">
      <c r="B99" s="4"/>
      <c r="C99" s="4"/>
    </row>
    <row r="100" spans="2:8">
      <c r="B100" s="4"/>
      <c r="C100" s="4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M100"/>
  <sheetViews>
    <sheetView zoomScaleNormal="100" workbookViewId="0"/>
  </sheetViews>
  <sheetFormatPr defaultRowHeight="14.4"/>
  <cols>
    <col min="1" max="1" width="36.88671875" bestFit="1" customWidth="1"/>
    <col min="2" max="2" width="15.33203125" bestFit="1" customWidth="1"/>
    <col min="3" max="3" width="12.109375" bestFit="1" customWidth="1"/>
    <col min="4" max="4" width="17.5546875" bestFit="1" customWidth="1"/>
    <col min="5" max="5" width="9" bestFit="1" customWidth="1"/>
    <col min="7" max="7" width="6.21875" bestFit="1" customWidth="1"/>
    <col min="8" max="8" width="3" bestFit="1" customWidth="1"/>
    <col min="10" max="10" width="6.21875" bestFit="1" customWidth="1"/>
    <col min="11" max="11" width="4" bestFit="1" customWidth="1"/>
  </cols>
  <sheetData>
    <row r="1" spans="1:5" ht="25.8">
      <c r="A1" s="18" t="s">
        <v>142</v>
      </c>
      <c r="B1" s="7" t="s">
        <v>61</v>
      </c>
      <c r="C1" s="8" t="s">
        <v>59</v>
      </c>
      <c r="D1" s="9" t="s">
        <v>60</v>
      </c>
      <c r="E1" s="10"/>
    </row>
    <row r="2" spans="1:5" ht="21">
      <c r="A2" s="20" t="s">
        <v>8</v>
      </c>
      <c r="B2" s="7"/>
      <c r="C2" s="7" t="s">
        <v>9</v>
      </c>
      <c r="D2" s="7" t="s">
        <v>10</v>
      </c>
      <c r="E2" s="7" t="s">
        <v>67</v>
      </c>
    </row>
    <row r="3" spans="1:5">
      <c r="A3" s="22" t="s">
        <v>29</v>
      </c>
      <c r="B3" s="7"/>
      <c r="C3" s="8">
        <f>C5+C8+C10+(SUM(C11:C65))</f>
        <v>2320</v>
      </c>
      <c r="D3" s="8">
        <f>SUM(D5:D65)</f>
        <v>40</v>
      </c>
      <c r="E3" s="8">
        <f>SUM(E4:E9,E11:E65)</f>
        <v>10</v>
      </c>
    </row>
    <row r="4" spans="1:5" ht="21">
      <c r="A4" s="20" t="s">
        <v>1</v>
      </c>
      <c r="B4" s="7" t="s">
        <v>28</v>
      </c>
      <c r="C4" s="7" t="s">
        <v>9</v>
      </c>
      <c r="D4" s="7" t="s">
        <v>10</v>
      </c>
      <c r="E4" s="7" t="s">
        <v>83</v>
      </c>
    </row>
    <row r="5" spans="1:5" ht="72">
      <c r="A5" s="23" t="s">
        <v>114</v>
      </c>
      <c r="B5" s="7">
        <v>1</v>
      </c>
      <c r="C5" s="7">
        <v>340</v>
      </c>
      <c r="D5" s="7">
        <v>40</v>
      </c>
      <c r="E5" s="7">
        <v>10</v>
      </c>
    </row>
    <row r="6" spans="1:5" ht="21">
      <c r="A6" s="20" t="s">
        <v>15</v>
      </c>
      <c r="B6" s="7">
        <v>1</v>
      </c>
      <c r="C6" s="7">
        <f>12000-C3</f>
        <v>9680</v>
      </c>
      <c r="D6" s="7">
        <v>0</v>
      </c>
      <c r="E6" s="7"/>
    </row>
    <row r="7" spans="1:5" ht="21">
      <c r="A7" s="20" t="s">
        <v>2</v>
      </c>
      <c r="B7" s="7"/>
      <c r="C7" s="7"/>
      <c r="D7" s="7"/>
      <c r="E7" s="7"/>
    </row>
    <row r="8" spans="1:5">
      <c r="A8" s="23" t="s">
        <v>43</v>
      </c>
      <c r="B8" s="11">
        <v>0</v>
      </c>
      <c r="C8" s="7">
        <f>B8*600</f>
        <v>0</v>
      </c>
      <c r="D8" s="7">
        <v>0</v>
      </c>
      <c r="E8" s="7"/>
    </row>
    <row r="9" spans="1:5" ht="21">
      <c r="A9" s="20" t="s">
        <v>3</v>
      </c>
      <c r="B9" s="7"/>
      <c r="C9" s="7"/>
      <c r="D9" s="7"/>
      <c r="E9" s="7" t="s">
        <v>14</v>
      </c>
    </row>
    <row r="10" spans="1:5" ht="28.8">
      <c r="A10" s="23" t="s">
        <v>41</v>
      </c>
      <c r="B10" s="11">
        <v>1</v>
      </c>
      <c r="C10" s="7">
        <f>VLOOKUP(B10,B90:C100,2,FALSE)</f>
        <v>1920</v>
      </c>
      <c r="D10" s="7">
        <f>B10*0</f>
        <v>0</v>
      </c>
      <c r="E10" s="7">
        <f>B10*1</f>
        <v>1</v>
      </c>
    </row>
    <row r="11" spans="1:5">
      <c r="A11" s="23" t="s">
        <v>92</v>
      </c>
      <c r="B11" s="11">
        <v>0</v>
      </c>
      <c r="C11" s="7">
        <f>VLOOKUP(B11,B83:C85,2,FALSE)</f>
        <v>0</v>
      </c>
      <c r="D11" s="7">
        <f>VLOOKUP(B11,D83:E85,2,FALSE)</f>
        <v>0</v>
      </c>
      <c r="E11" s="7"/>
    </row>
    <row r="12" spans="1:5" ht="34.799999999999997">
      <c r="A12" s="29" t="s">
        <v>106</v>
      </c>
      <c r="B12" s="7"/>
      <c r="C12" s="7"/>
      <c r="D12" s="7"/>
      <c r="E12" s="7"/>
    </row>
    <row r="13" spans="1:5">
      <c r="A13" s="23" t="s">
        <v>90</v>
      </c>
      <c r="B13" s="11">
        <v>0</v>
      </c>
      <c r="C13" s="7">
        <f>B13*3</f>
        <v>0</v>
      </c>
      <c r="D13" s="7">
        <f>B13*1</f>
        <v>0</v>
      </c>
      <c r="E13" s="7"/>
    </row>
    <row r="14" spans="1:5" ht="28.8">
      <c r="A14" s="23" t="s">
        <v>91</v>
      </c>
      <c r="B14" s="11">
        <v>0</v>
      </c>
      <c r="C14" s="7">
        <f>B14*7</f>
        <v>0</v>
      </c>
      <c r="D14" s="7">
        <f>B14*1</f>
        <v>0</v>
      </c>
      <c r="E14" s="7"/>
    </row>
    <row r="15" spans="1:5">
      <c r="A15" s="23" t="s">
        <v>98</v>
      </c>
      <c r="B15" s="11">
        <v>0</v>
      </c>
      <c r="C15" s="7">
        <f>B15*2</f>
        <v>0</v>
      </c>
      <c r="D15" s="7">
        <v>0</v>
      </c>
      <c r="E15" s="7"/>
    </row>
    <row r="16" spans="1:5">
      <c r="A16" s="23" t="s">
        <v>99</v>
      </c>
      <c r="B16" s="11">
        <v>0</v>
      </c>
      <c r="C16" s="7">
        <f>B16*1.5</f>
        <v>0</v>
      </c>
      <c r="D16" s="7">
        <f>B16*1</f>
        <v>0</v>
      </c>
      <c r="E16" s="7"/>
    </row>
    <row r="17" spans="1:5" ht="21">
      <c r="A17" s="20" t="s">
        <v>33</v>
      </c>
      <c r="B17" s="7"/>
      <c r="C17" s="7"/>
      <c r="D17" s="7"/>
      <c r="E17" s="7"/>
    </row>
    <row r="18" spans="1:5">
      <c r="A18" s="23" t="s">
        <v>43</v>
      </c>
      <c r="B18" s="11">
        <v>1</v>
      </c>
      <c r="C18" s="7">
        <v>60</v>
      </c>
      <c r="D18" s="7">
        <v>0</v>
      </c>
      <c r="E18" s="7"/>
    </row>
    <row r="19" spans="1:5" ht="21">
      <c r="A19" s="20" t="s">
        <v>34</v>
      </c>
      <c r="B19" s="7"/>
      <c r="C19" s="7"/>
      <c r="D19" s="7"/>
      <c r="E19" s="7"/>
    </row>
    <row r="20" spans="1:5">
      <c r="A20" s="23" t="s">
        <v>113</v>
      </c>
      <c r="B20" s="11">
        <v>0</v>
      </c>
      <c r="C20" s="7">
        <f>B20*48</f>
        <v>0</v>
      </c>
      <c r="D20" s="7">
        <v>0</v>
      </c>
      <c r="E20" s="7"/>
    </row>
    <row r="21" spans="1:5" ht="28.8">
      <c r="A21" s="23" t="s">
        <v>110</v>
      </c>
      <c r="B21" s="11">
        <v>0</v>
      </c>
      <c r="C21" s="7">
        <f>B21*30</f>
        <v>0</v>
      </c>
      <c r="D21" s="7">
        <v>0</v>
      </c>
      <c r="E21" s="7"/>
    </row>
    <row r="22" spans="1:5">
      <c r="A22" s="23" t="s">
        <v>123</v>
      </c>
      <c r="B22" s="11">
        <v>0</v>
      </c>
      <c r="C22" s="7">
        <f>B22*108</f>
        <v>0</v>
      </c>
      <c r="D22" s="7">
        <v>0</v>
      </c>
      <c r="E22" s="7"/>
    </row>
    <row r="23" spans="1:5">
      <c r="A23" s="23" t="s">
        <v>107</v>
      </c>
      <c r="B23" s="11">
        <v>0</v>
      </c>
      <c r="C23" s="7">
        <f>B23*42</f>
        <v>0</v>
      </c>
      <c r="D23" s="7">
        <f>B23*6</f>
        <v>0</v>
      </c>
      <c r="E23" s="7"/>
    </row>
    <row r="24" spans="1:5">
      <c r="A24" s="23" t="s">
        <v>68</v>
      </c>
      <c r="B24" s="11">
        <v>0</v>
      </c>
      <c r="C24" s="7">
        <f>B24*25</f>
        <v>0</v>
      </c>
      <c r="D24" s="7">
        <f>B24*6</f>
        <v>0</v>
      </c>
      <c r="E24" s="7"/>
    </row>
    <row r="25" spans="1:5">
      <c r="A25" s="23" t="s">
        <v>120</v>
      </c>
      <c r="B25" s="11">
        <v>0</v>
      </c>
      <c r="C25" s="7">
        <f>B25*72</f>
        <v>0</v>
      </c>
      <c r="D25" s="7">
        <f>B25*6</f>
        <v>0</v>
      </c>
      <c r="E25" s="7"/>
    </row>
    <row r="26" spans="1:5">
      <c r="A26" s="23" t="s">
        <v>111</v>
      </c>
      <c r="B26" s="11">
        <v>0</v>
      </c>
      <c r="C26" s="7">
        <f>B26*15</f>
        <v>0</v>
      </c>
      <c r="D26" s="7">
        <f>B26*1</f>
        <v>0</v>
      </c>
      <c r="E26" s="7"/>
    </row>
    <row r="27" spans="1:5">
      <c r="A27" s="23" t="s">
        <v>124</v>
      </c>
      <c r="B27" s="11">
        <v>0</v>
      </c>
      <c r="C27" s="7">
        <f>B27*132</f>
        <v>0</v>
      </c>
      <c r="D27" s="7">
        <f>B27*6</f>
        <v>0</v>
      </c>
      <c r="E27" s="7"/>
    </row>
    <row r="28" spans="1:5">
      <c r="A28" s="23" t="s">
        <v>38</v>
      </c>
      <c r="B28" s="11">
        <v>0</v>
      </c>
      <c r="C28" s="7">
        <f>B28*0.5</f>
        <v>0</v>
      </c>
      <c r="D28" s="7">
        <v>0</v>
      </c>
      <c r="E28" s="7"/>
    </row>
    <row r="29" spans="1:5" ht="21">
      <c r="A29" s="20" t="s">
        <v>5</v>
      </c>
      <c r="B29" s="7"/>
      <c r="C29" s="7"/>
      <c r="D29" s="7"/>
      <c r="E29" s="7" t="s">
        <v>83</v>
      </c>
    </row>
    <row r="30" spans="1:5" ht="57.6">
      <c r="A30" s="23" t="s">
        <v>79</v>
      </c>
      <c r="B30" s="11">
        <v>0</v>
      </c>
      <c r="C30" s="7">
        <v>0</v>
      </c>
      <c r="D30" s="7">
        <v>0</v>
      </c>
      <c r="E30" s="7">
        <v>0</v>
      </c>
    </row>
    <row r="31" spans="1:5">
      <c r="A31" s="23" t="s">
        <v>100</v>
      </c>
      <c r="B31" s="11">
        <v>0</v>
      </c>
      <c r="C31" s="7">
        <f>B31*1</f>
        <v>0</v>
      </c>
      <c r="D31" s="7">
        <f>B31*0</f>
        <v>0</v>
      </c>
      <c r="E31" s="7">
        <v>0</v>
      </c>
    </row>
    <row r="32" spans="1:5">
      <c r="A32" s="23" t="s">
        <v>69</v>
      </c>
      <c r="B32" s="11">
        <v>0</v>
      </c>
      <c r="C32" s="7">
        <f>B32*14</f>
        <v>0</v>
      </c>
      <c r="D32" s="7">
        <f>B32*2</f>
        <v>0</v>
      </c>
      <c r="E32" s="7">
        <v>0</v>
      </c>
    </row>
    <row r="33" spans="1:5">
      <c r="A33" s="23" t="s">
        <v>54</v>
      </c>
      <c r="B33" s="11">
        <v>0</v>
      </c>
      <c r="C33" s="7">
        <f>B33*20</f>
        <v>0</v>
      </c>
      <c r="D33" s="7">
        <v>0</v>
      </c>
      <c r="E33" s="7">
        <v>0</v>
      </c>
    </row>
    <row r="34" spans="1:5">
      <c r="A34" s="23" t="s">
        <v>39</v>
      </c>
      <c r="B34" s="11">
        <v>0</v>
      </c>
      <c r="C34" s="7">
        <f>B34*10</f>
        <v>0</v>
      </c>
      <c r="D34" s="7">
        <f>B34*1</f>
        <v>0</v>
      </c>
      <c r="E34" s="7">
        <v>0</v>
      </c>
    </row>
    <row r="35" spans="1:5">
      <c r="A35" s="23" t="s">
        <v>55</v>
      </c>
      <c r="B35" s="11">
        <v>0</v>
      </c>
      <c r="C35" s="7">
        <f>B35*20</f>
        <v>0</v>
      </c>
      <c r="D35" s="7">
        <f>B35*1</f>
        <v>0</v>
      </c>
      <c r="E35" s="7">
        <v>0</v>
      </c>
    </row>
    <row r="36" spans="1:5">
      <c r="A36" s="23" t="s">
        <v>56</v>
      </c>
      <c r="B36" s="11">
        <v>0</v>
      </c>
      <c r="C36" s="7">
        <f>B36*20</f>
        <v>0</v>
      </c>
      <c r="D36" s="7">
        <f>B36*1</f>
        <v>0</v>
      </c>
      <c r="E36" s="7">
        <f>B36*1</f>
        <v>0</v>
      </c>
    </row>
    <row r="37" spans="1:5">
      <c r="A37" s="23" t="s">
        <v>131</v>
      </c>
      <c r="B37" s="11">
        <v>0</v>
      </c>
      <c r="C37" s="7">
        <f>B37*150</f>
        <v>0</v>
      </c>
      <c r="D37" s="7">
        <f>B37*10</f>
        <v>0</v>
      </c>
      <c r="E37" s="7">
        <f>B37*1</f>
        <v>0</v>
      </c>
    </row>
    <row r="38" spans="1:5">
      <c r="A38" s="23" t="s">
        <v>115</v>
      </c>
      <c r="B38" s="11">
        <v>0</v>
      </c>
      <c r="C38" s="7">
        <f>B38*10</f>
        <v>0</v>
      </c>
      <c r="D38" s="7">
        <f>B38*2</f>
        <v>0</v>
      </c>
      <c r="E38" s="7">
        <v>0</v>
      </c>
    </row>
    <row r="39" spans="1:5" ht="14.4" customHeight="1">
      <c r="A39" s="23" t="s">
        <v>116</v>
      </c>
      <c r="B39" s="12">
        <v>0</v>
      </c>
      <c r="C39" s="12">
        <v>0</v>
      </c>
      <c r="D39" s="12">
        <v>0</v>
      </c>
      <c r="E39" s="12">
        <v>0</v>
      </c>
    </row>
    <row r="40" spans="1:5">
      <c r="A40" s="23" t="s">
        <v>133</v>
      </c>
      <c r="B40" s="11">
        <v>0</v>
      </c>
      <c r="C40" s="7">
        <f>B40*25</f>
        <v>0</v>
      </c>
      <c r="D40" s="7">
        <f>B40*4</f>
        <v>0</v>
      </c>
      <c r="E40" s="7">
        <v>0</v>
      </c>
    </row>
    <row r="41" spans="1:5" ht="14.4" customHeight="1">
      <c r="A41" s="23" t="s">
        <v>134</v>
      </c>
      <c r="B41" s="12">
        <v>0</v>
      </c>
      <c r="C41" s="12">
        <v>0</v>
      </c>
      <c r="D41" s="12">
        <v>0</v>
      </c>
      <c r="E41" s="12">
        <v>0</v>
      </c>
    </row>
    <row r="42" spans="1:5">
      <c r="A42" s="23" t="s">
        <v>139</v>
      </c>
      <c r="B42" s="13">
        <v>0</v>
      </c>
      <c r="C42" s="14">
        <f>B42*250</f>
        <v>0</v>
      </c>
      <c r="D42" s="14">
        <f>B42*30</f>
        <v>0</v>
      </c>
      <c r="E42" s="14">
        <v>0</v>
      </c>
    </row>
    <row r="43" spans="1:5">
      <c r="A43" s="23" t="s">
        <v>140</v>
      </c>
      <c r="B43" s="12">
        <v>0</v>
      </c>
      <c r="C43" s="12">
        <f>B43*600</f>
        <v>0</v>
      </c>
      <c r="D43" s="12">
        <f>B43*30</f>
        <v>0</v>
      </c>
      <c r="E43" s="12">
        <v>0</v>
      </c>
    </row>
    <row r="44" spans="1:5">
      <c r="A44" s="23" t="s">
        <v>138</v>
      </c>
      <c r="B44" s="12">
        <v>0</v>
      </c>
      <c r="C44" s="14">
        <f>B44*50</f>
        <v>0</v>
      </c>
      <c r="D44" s="14">
        <f>B44*5</f>
        <v>0</v>
      </c>
      <c r="E44" s="14">
        <f>B44*3</f>
        <v>0</v>
      </c>
    </row>
    <row r="45" spans="1:5" ht="21">
      <c r="A45" s="20" t="s">
        <v>85</v>
      </c>
      <c r="B45" s="15"/>
      <c r="C45" s="14"/>
      <c r="D45" s="14"/>
      <c r="E45" s="14" t="s">
        <v>83</v>
      </c>
    </row>
    <row r="46" spans="1:5">
      <c r="A46" s="22" t="s">
        <v>83</v>
      </c>
      <c r="B46" s="13">
        <v>0</v>
      </c>
      <c r="C46" s="14">
        <f>B46*2</f>
        <v>0</v>
      </c>
      <c r="D46" s="14">
        <v>0</v>
      </c>
      <c r="E46" s="14">
        <f>B46</f>
        <v>0</v>
      </c>
    </row>
    <row r="47" spans="1:5">
      <c r="A47" s="23" t="s">
        <v>86</v>
      </c>
      <c r="B47" s="13">
        <v>0</v>
      </c>
      <c r="C47" s="14">
        <f>B47*20</f>
        <v>0</v>
      </c>
      <c r="D47" s="14">
        <f>B47*10</f>
        <v>0</v>
      </c>
      <c r="E47" s="14">
        <v>0</v>
      </c>
    </row>
    <row r="48" spans="1:5">
      <c r="A48" s="23" t="s">
        <v>95</v>
      </c>
      <c r="B48" s="13">
        <v>0</v>
      </c>
      <c r="C48" s="14">
        <f>B48*90</f>
        <v>0</v>
      </c>
      <c r="D48" s="14">
        <f>B48*40</f>
        <v>0</v>
      </c>
      <c r="E48" s="14">
        <f>B48*3</f>
        <v>0</v>
      </c>
    </row>
    <row r="49" spans="1:5">
      <c r="A49" s="23" t="s">
        <v>108</v>
      </c>
      <c r="B49" s="13">
        <v>0</v>
      </c>
      <c r="C49" s="14">
        <f>B49*140</f>
        <v>0</v>
      </c>
      <c r="D49" s="14">
        <f>B49*120</f>
        <v>0</v>
      </c>
      <c r="E49" s="14">
        <f>B49*9</f>
        <v>0</v>
      </c>
    </row>
    <row r="50" spans="1:5">
      <c r="A50" s="23" t="s">
        <v>128</v>
      </c>
      <c r="B50" s="12">
        <v>0</v>
      </c>
      <c r="C50" s="14">
        <f>B50*900</f>
        <v>0</v>
      </c>
      <c r="D50" s="14">
        <f>B50*400</f>
        <v>0</v>
      </c>
      <c r="E50" s="14">
        <f>B50*30</f>
        <v>0</v>
      </c>
    </row>
    <row r="51" spans="1:5">
      <c r="A51" s="23" t="s">
        <v>129</v>
      </c>
      <c r="B51" s="11">
        <v>0</v>
      </c>
      <c r="C51" s="7">
        <f>B51*320</f>
        <v>0</v>
      </c>
      <c r="D51" s="7">
        <f>B51*60</f>
        <v>0</v>
      </c>
      <c r="E51" s="7">
        <f>B51*4</f>
        <v>0</v>
      </c>
    </row>
    <row r="52" spans="1:5">
      <c r="A52" s="23" t="s">
        <v>126</v>
      </c>
      <c r="B52" s="11">
        <v>0</v>
      </c>
      <c r="C52" s="7">
        <f>B52*50</f>
        <v>0</v>
      </c>
      <c r="D52" s="7">
        <v>0</v>
      </c>
      <c r="E52" s="7">
        <v>0</v>
      </c>
    </row>
    <row r="53" spans="1:5">
      <c r="A53" s="23" t="s">
        <v>130</v>
      </c>
      <c r="B53" s="11">
        <v>0</v>
      </c>
      <c r="C53" s="7">
        <f>B53*300</f>
        <v>0</v>
      </c>
      <c r="D53" s="7">
        <v>0</v>
      </c>
      <c r="E53" s="7">
        <v>0</v>
      </c>
    </row>
    <row r="54" spans="1:5" ht="21">
      <c r="A54" s="20" t="s">
        <v>7</v>
      </c>
      <c r="B54" s="16"/>
      <c r="C54" s="16"/>
      <c r="D54" s="16"/>
      <c r="E54" s="30"/>
    </row>
    <row r="55" spans="1:5">
      <c r="A55" s="22" t="s">
        <v>24</v>
      </c>
      <c r="B55" s="17">
        <f>12000*10</f>
        <v>120000</v>
      </c>
      <c r="C55" s="16"/>
      <c r="D55" s="16"/>
      <c r="E55" s="30"/>
    </row>
    <row r="56" spans="1:5">
      <c r="A56" s="22" t="s">
        <v>25</v>
      </c>
      <c r="B56" s="17">
        <f>B55*0.75</f>
        <v>90000</v>
      </c>
      <c r="C56" s="16"/>
      <c r="D56" s="16"/>
      <c r="E56" s="30"/>
    </row>
    <row r="57" spans="1:5">
      <c r="A57" s="22" t="s">
        <v>50</v>
      </c>
      <c r="B57" s="17">
        <f>B55*0.5</f>
        <v>60000</v>
      </c>
      <c r="C57" s="16"/>
      <c r="D57" s="16"/>
      <c r="E57" s="30"/>
    </row>
    <row r="58" spans="1:5">
      <c r="A58" s="22" t="s">
        <v>51</v>
      </c>
      <c r="B58" s="17">
        <f>B55*0.25</f>
        <v>30000</v>
      </c>
      <c r="C58" s="16"/>
      <c r="D58" s="16"/>
      <c r="E58" s="30"/>
    </row>
    <row r="59" spans="1:5" ht="21">
      <c r="A59" s="20" t="s">
        <v>6</v>
      </c>
      <c r="B59" s="16"/>
      <c r="C59" s="16"/>
      <c r="D59" s="16"/>
      <c r="E59" s="30"/>
    </row>
    <row r="60" spans="1:5">
      <c r="A60" s="22"/>
      <c r="B60" s="17"/>
      <c r="C60" s="17"/>
      <c r="D60" s="17"/>
      <c r="E60" s="21"/>
    </row>
    <row r="61" spans="1:5">
      <c r="A61" s="22"/>
      <c r="B61" s="17"/>
      <c r="C61" s="17"/>
      <c r="D61" s="17"/>
      <c r="E61" s="21"/>
    </row>
    <row r="62" spans="1:5">
      <c r="A62" s="24"/>
      <c r="B62" s="25"/>
      <c r="C62" s="25"/>
      <c r="D62" s="25"/>
      <c r="E62" s="26"/>
    </row>
    <row r="79" spans="1:1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1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1:1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1:13">
      <c r="A82" s="5"/>
      <c r="B82" s="5" t="s">
        <v>93</v>
      </c>
      <c r="C82" s="5"/>
      <c r="D82" s="5" t="s">
        <v>97</v>
      </c>
      <c r="E82" s="5"/>
      <c r="F82" s="5"/>
      <c r="G82" s="5"/>
      <c r="H82" s="5"/>
      <c r="I82" s="5"/>
      <c r="J82" s="5"/>
      <c r="K82" s="5"/>
      <c r="L82" s="5"/>
      <c r="M82" s="5"/>
    </row>
    <row r="83" spans="1:13">
      <c r="A83" s="5"/>
      <c r="B83" s="5">
        <v>0</v>
      </c>
      <c r="C83" s="5">
        <v>0</v>
      </c>
      <c r="D83" s="5">
        <v>0</v>
      </c>
      <c r="E83" s="5">
        <v>0</v>
      </c>
      <c r="F83" s="5"/>
      <c r="G83" s="5"/>
      <c r="H83" s="5"/>
      <c r="I83" s="5"/>
      <c r="J83" s="5"/>
      <c r="K83" s="5"/>
      <c r="L83" s="5"/>
      <c r="M83" s="5"/>
    </row>
    <row r="84" spans="1:13">
      <c r="A84" s="5"/>
      <c r="B84" s="5">
        <v>1</v>
      </c>
      <c r="C84" s="5">
        <v>1200</v>
      </c>
      <c r="D84" s="5">
        <v>1</v>
      </c>
      <c r="E84" s="5">
        <v>5</v>
      </c>
      <c r="F84" s="5"/>
      <c r="G84" s="5"/>
      <c r="H84" s="5"/>
      <c r="I84" s="5"/>
      <c r="J84" s="5"/>
      <c r="K84" s="5"/>
      <c r="L84" s="5"/>
      <c r="M84" s="5"/>
    </row>
    <row r="85" spans="1:13">
      <c r="A85" s="5"/>
      <c r="B85" s="5">
        <v>2</v>
      </c>
      <c r="C85" s="5">
        <v>0</v>
      </c>
      <c r="D85" s="5">
        <v>2</v>
      </c>
      <c r="E85" s="5">
        <v>0</v>
      </c>
      <c r="F85" s="5"/>
      <c r="G85" s="5"/>
      <c r="H85" s="5"/>
      <c r="I85" s="5"/>
      <c r="J85" s="5"/>
      <c r="K85" s="5"/>
      <c r="L85" s="5"/>
      <c r="M85" s="5"/>
    </row>
    <row r="86" spans="1:1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>
      <c r="A89" s="5"/>
      <c r="B89" s="5" t="s">
        <v>62</v>
      </c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>
      <c r="A90" s="5"/>
      <c r="B90" s="5" t="s">
        <v>12</v>
      </c>
      <c r="C90" s="5" t="s">
        <v>42</v>
      </c>
      <c r="D90" s="5"/>
      <c r="E90" s="5"/>
      <c r="F90" s="5"/>
      <c r="G90" s="5" t="s">
        <v>12</v>
      </c>
      <c r="H90" s="5"/>
      <c r="I90" s="5"/>
      <c r="J90" s="5" t="s">
        <v>12</v>
      </c>
      <c r="K90" s="5"/>
      <c r="L90" s="5"/>
      <c r="M90" s="5"/>
    </row>
    <row r="91" spans="1:13">
      <c r="A91" s="5"/>
      <c r="B91" s="5">
        <v>1</v>
      </c>
      <c r="C91" s="5">
        <v>1920</v>
      </c>
      <c r="D91" s="5"/>
      <c r="E91" s="5">
        <v>0</v>
      </c>
      <c r="F91" s="5"/>
      <c r="G91" s="5">
        <v>1</v>
      </c>
      <c r="H91" s="5">
        <v>5</v>
      </c>
      <c r="I91" s="5"/>
      <c r="J91" s="5">
        <v>1</v>
      </c>
      <c r="K91" s="5">
        <v>0.4</v>
      </c>
      <c r="L91" s="5"/>
      <c r="M91" s="5"/>
    </row>
    <row r="92" spans="1:13">
      <c r="A92" s="5"/>
      <c r="B92" s="5">
        <v>2</v>
      </c>
      <c r="C92" s="5">
        <v>2640</v>
      </c>
      <c r="D92" s="5"/>
      <c r="E92" s="5">
        <v>12</v>
      </c>
      <c r="F92" s="5"/>
      <c r="G92" s="5">
        <v>2</v>
      </c>
      <c r="H92" s="5">
        <v>7</v>
      </c>
      <c r="I92" s="5"/>
      <c r="J92" s="5">
        <v>2</v>
      </c>
      <c r="K92" s="5">
        <v>0.8</v>
      </c>
      <c r="L92" s="5"/>
      <c r="M92" s="5"/>
    </row>
    <row r="93" spans="1:13">
      <c r="A93" s="5"/>
      <c r="B93" s="5">
        <v>3</v>
      </c>
      <c r="C93" s="5">
        <v>3360</v>
      </c>
      <c r="D93" s="5"/>
      <c r="E93" s="5">
        <v>18</v>
      </c>
      <c r="F93" s="5"/>
      <c r="G93" s="5">
        <v>3</v>
      </c>
      <c r="H93" s="5">
        <v>9</v>
      </c>
      <c r="I93" s="5"/>
      <c r="J93" s="5">
        <v>3</v>
      </c>
      <c r="K93" s="5">
        <v>1.2</v>
      </c>
      <c r="L93" s="5"/>
      <c r="M93" s="5"/>
    </row>
    <row r="94" spans="1:13">
      <c r="A94" s="5"/>
      <c r="B94" s="5">
        <v>4</v>
      </c>
      <c r="C94" s="5">
        <v>4080</v>
      </c>
      <c r="D94" s="5"/>
      <c r="E94" s="5">
        <v>24</v>
      </c>
      <c r="F94" s="5"/>
      <c r="G94" s="5">
        <v>4</v>
      </c>
      <c r="H94" s="5">
        <v>11</v>
      </c>
      <c r="I94" s="5"/>
      <c r="J94" s="5">
        <v>4</v>
      </c>
      <c r="K94" s="5">
        <v>1.6</v>
      </c>
      <c r="L94" s="5"/>
      <c r="M94" s="5"/>
    </row>
    <row r="95" spans="1:13">
      <c r="A95" s="5"/>
      <c r="B95" s="5">
        <v>5</v>
      </c>
      <c r="C95" s="5">
        <v>4800</v>
      </c>
      <c r="D95" s="5"/>
      <c r="E95" s="5"/>
      <c r="F95" s="5"/>
      <c r="G95" s="5">
        <v>5</v>
      </c>
      <c r="H95" s="5">
        <v>15</v>
      </c>
      <c r="I95" s="5"/>
      <c r="J95" s="5">
        <v>5</v>
      </c>
      <c r="K95" s="5">
        <v>2</v>
      </c>
      <c r="L95" s="5"/>
      <c r="M95" s="5"/>
    </row>
    <row r="96" spans="1:13">
      <c r="A96" s="5"/>
      <c r="B96" s="5">
        <v>6</v>
      </c>
      <c r="C96" s="5">
        <v>0</v>
      </c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1:1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1:1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1:1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1:13">
      <c r="B100" s="4"/>
      <c r="C100" s="4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L106"/>
  <sheetViews>
    <sheetView zoomScaleNormal="100" workbookViewId="0"/>
  </sheetViews>
  <sheetFormatPr defaultRowHeight="14.4"/>
  <cols>
    <col min="1" max="1" width="36.88671875" bestFit="1" customWidth="1"/>
    <col min="2" max="2" width="15.6640625" bestFit="1" customWidth="1"/>
    <col min="3" max="3" width="11.77734375" bestFit="1" customWidth="1"/>
    <col min="4" max="4" width="17.33203125" bestFit="1" customWidth="1"/>
    <col min="5" max="5" width="8.77734375" bestFit="1" customWidth="1"/>
    <col min="7" max="7" width="6.21875" bestFit="1" customWidth="1"/>
    <col min="8" max="8" width="3" bestFit="1" customWidth="1"/>
    <col min="10" max="10" width="6.21875" bestFit="1" customWidth="1"/>
    <col min="11" max="11" width="4" bestFit="1" customWidth="1"/>
  </cols>
  <sheetData>
    <row r="1" spans="1:5" ht="25.8">
      <c r="A1" s="18" t="s">
        <v>152</v>
      </c>
      <c r="B1" s="7" t="s">
        <v>61</v>
      </c>
      <c r="C1" s="8" t="s">
        <v>59</v>
      </c>
      <c r="D1" s="9" t="s">
        <v>60</v>
      </c>
      <c r="E1" s="10"/>
    </row>
    <row r="2" spans="1:5" ht="21">
      <c r="A2" s="20" t="s">
        <v>8</v>
      </c>
      <c r="B2" s="7"/>
      <c r="C2" s="7" t="s">
        <v>9</v>
      </c>
      <c r="D2" s="7" t="s">
        <v>10</v>
      </c>
      <c r="E2" s="7" t="s">
        <v>67</v>
      </c>
    </row>
    <row r="3" spans="1:5">
      <c r="A3" s="22" t="s">
        <v>29</v>
      </c>
      <c r="B3" s="7"/>
      <c r="C3" s="8">
        <f>C5+C8+C10+(SUM(C11:C65))</f>
        <v>2860</v>
      </c>
      <c r="D3" s="8">
        <f>SUM(D5:D65)</f>
        <v>40</v>
      </c>
      <c r="E3" s="8">
        <f>SUM(E4:E9,E11:E65)</f>
        <v>10</v>
      </c>
    </row>
    <row r="4" spans="1:5" ht="21">
      <c r="A4" s="20" t="s">
        <v>1</v>
      </c>
      <c r="B4" s="7" t="s">
        <v>28</v>
      </c>
      <c r="C4" s="7" t="s">
        <v>9</v>
      </c>
      <c r="D4" s="7" t="s">
        <v>10</v>
      </c>
      <c r="E4" s="7" t="s">
        <v>83</v>
      </c>
    </row>
    <row r="5" spans="1:5" ht="72">
      <c r="A5" s="23" t="s">
        <v>114</v>
      </c>
      <c r="B5" s="7">
        <v>1</v>
      </c>
      <c r="C5" s="7">
        <v>400</v>
      </c>
      <c r="D5" s="7">
        <v>40</v>
      </c>
      <c r="E5" s="7">
        <v>10</v>
      </c>
    </row>
    <row r="6" spans="1:5" ht="21">
      <c r="A6" s="20" t="s">
        <v>15</v>
      </c>
      <c r="B6" s="7">
        <v>1</v>
      </c>
      <c r="C6" s="7">
        <f>15000-C3</f>
        <v>12140</v>
      </c>
      <c r="D6" s="7">
        <v>0</v>
      </c>
      <c r="E6" s="7"/>
    </row>
    <row r="7" spans="1:5" ht="21">
      <c r="A7" s="20" t="s">
        <v>2</v>
      </c>
      <c r="B7" s="7"/>
      <c r="C7" s="7"/>
      <c r="D7" s="7"/>
      <c r="E7" s="7"/>
    </row>
    <row r="8" spans="1:5">
      <c r="A8" s="23" t="s">
        <v>43</v>
      </c>
      <c r="B8" s="11">
        <v>0</v>
      </c>
      <c r="C8" s="7">
        <f>B8*750</f>
        <v>0</v>
      </c>
      <c r="D8" s="7">
        <v>0</v>
      </c>
      <c r="E8" s="7"/>
    </row>
    <row r="9" spans="1:5" ht="21">
      <c r="A9" s="20" t="s">
        <v>3</v>
      </c>
      <c r="B9" s="7"/>
      <c r="C9" s="7"/>
      <c r="D9" s="7"/>
      <c r="E9" s="7" t="s">
        <v>14</v>
      </c>
    </row>
    <row r="10" spans="1:5" ht="28.8">
      <c r="A10" s="23" t="s">
        <v>41</v>
      </c>
      <c r="B10" s="11">
        <v>1</v>
      </c>
      <c r="C10" s="7">
        <f>VLOOKUP(B10,B96:C106,2,FALSE)</f>
        <v>2400</v>
      </c>
      <c r="D10" s="7">
        <f>B10*0</f>
        <v>0</v>
      </c>
      <c r="E10" s="7">
        <f>B10*1</f>
        <v>1</v>
      </c>
    </row>
    <row r="11" spans="1:5">
      <c r="A11" s="23" t="s">
        <v>92</v>
      </c>
      <c r="B11" s="11">
        <v>0</v>
      </c>
      <c r="C11" s="7">
        <f>VLOOKUP(B11,B89:C91,2,FALSE)</f>
        <v>0</v>
      </c>
      <c r="D11" s="7">
        <f>VLOOKUP(B11,D89:E91,2,FALSE)</f>
        <v>0</v>
      </c>
      <c r="E11" s="7"/>
    </row>
    <row r="12" spans="1:5" ht="34.799999999999997">
      <c r="A12" s="29" t="s">
        <v>106</v>
      </c>
      <c r="B12" s="7"/>
      <c r="C12" s="7"/>
      <c r="D12" s="7"/>
      <c r="E12" s="7"/>
    </row>
    <row r="13" spans="1:5">
      <c r="A13" s="23" t="s">
        <v>90</v>
      </c>
      <c r="B13" s="11">
        <v>0</v>
      </c>
      <c r="C13" s="7">
        <f>B13*3</f>
        <v>0</v>
      </c>
      <c r="D13" s="7">
        <f>B13*1</f>
        <v>0</v>
      </c>
      <c r="E13" s="7"/>
    </row>
    <row r="14" spans="1:5" ht="28.8">
      <c r="A14" s="23" t="s">
        <v>91</v>
      </c>
      <c r="B14" s="11">
        <v>0</v>
      </c>
      <c r="C14" s="7">
        <f>B14*7</f>
        <v>0</v>
      </c>
      <c r="D14" s="7">
        <f>B14*1</f>
        <v>0</v>
      </c>
      <c r="E14" s="7"/>
    </row>
    <row r="15" spans="1:5">
      <c r="A15" s="23" t="s">
        <v>98</v>
      </c>
      <c r="B15" s="11">
        <v>0</v>
      </c>
      <c r="C15" s="7">
        <f>B15*2</f>
        <v>0</v>
      </c>
      <c r="D15" s="7">
        <v>0</v>
      </c>
      <c r="E15" s="7"/>
    </row>
    <row r="16" spans="1:5">
      <c r="A16" s="23" t="s">
        <v>99</v>
      </c>
      <c r="B16" s="11">
        <v>0</v>
      </c>
      <c r="C16" s="7">
        <f>B16*1.5</f>
        <v>0</v>
      </c>
      <c r="D16" s="7">
        <f>B16*1</f>
        <v>0</v>
      </c>
      <c r="E16" s="7"/>
    </row>
    <row r="17" spans="1:5" ht="21">
      <c r="A17" s="20" t="s">
        <v>33</v>
      </c>
      <c r="B17" s="7"/>
      <c r="C17" s="7"/>
      <c r="D17" s="7"/>
      <c r="E17" s="7"/>
    </row>
    <row r="18" spans="1:5">
      <c r="A18" s="23" t="s">
        <v>43</v>
      </c>
      <c r="B18" s="11">
        <v>1</v>
      </c>
      <c r="C18" s="7">
        <f>B18*60</f>
        <v>60</v>
      </c>
      <c r="D18" s="7">
        <v>0</v>
      </c>
      <c r="E18" s="7"/>
    </row>
    <row r="19" spans="1:5" ht="21">
      <c r="A19" s="20" t="s">
        <v>34</v>
      </c>
      <c r="B19" s="7"/>
      <c r="C19" s="7"/>
      <c r="D19" s="7"/>
      <c r="E19" s="7"/>
    </row>
    <row r="20" spans="1:5">
      <c r="A20" s="23" t="s">
        <v>113</v>
      </c>
      <c r="B20" s="11">
        <v>0</v>
      </c>
      <c r="C20" s="7">
        <f>B20*48</f>
        <v>0</v>
      </c>
      <c r="D20" s="7">
        <v>0</v>
      </c>
      <c r="E20" s="7"/>
    </row>
    <row r="21" spans="1:5" ht="28.8">
      <c r="A21" s="23" t="s">
        <v>110</v>
      </c>
      <c r="B21" s="11">
        <v>0</v>
      </c>
      <c r="C21" s="7">
        <f>B21*30</f>
        <v>0</v>
      </c>
      <c r="D21" s="7">
        <v>0</v>
      </c>
      <c r="E21" s="7"/>
    </row>
    <row r="22" spans="1:5">
      <c r="A22" s="23" t="s">
        <v>123</v>
      </c>
      <c r="B22" s="11">
        <v>0</v>
      </c>
      <c r="C22" s="7">
        <f>B22*108</f>
        <v>0</v>
      </c>
      <c r="D22" s="7">
        <v>0</v>
      </c>
      <c r="E22" s="7"/>
    </row>
    <row r="23" spans="1:5">
      <c r="A23" s="23" t="s">
        <v>107</v>
      </c>
      <c r="B23" s="11">
        <v>0</v>
      </c>
      <c r="C23" s="7">
        <f>B23*42</f>
        <v>0</v>
      </c>
      <c r="D23" s="7">
        <f>B23*6</f>
        <v>0</v>
      </c>
      <c r="E23" s="7"/>
    </row>
    <row r="24" spans="1:5">
      <c r="A24" s="23" t="s">
        <v>68</v>
      </c>
      <c r="B24" s="11">
        <v>0</v>
      </c>
      <c r="C24" s="7">
        <f>B24*25</f>
        <v>0</v>
      </c>
      <c r="D24" s="7">
        <f>B24*6</f>
        <v>0</v>
      </c>
      <c r="E24" s="7"/>
    </row>
    <row r="25" spans="1:5">
      <c r="A25" s="23" t="s">
        <v>120</v>
      </c>
      <c r="B25" s="11">
        <v>0</v>
      </c>
      <c r="C25" s="7">
        <f>B25*72</f>
        <v>0</v>
      </c>
      <c r="D25" s="7">
        <f>B25*6</f>
        <v>0</v>
      </c>
      <c r="E25" s="7"/>
    </row>
    <row r="26" spans="1:5">
      <c r="A26" s="23" t="s">
        <v>111</v>
      </c>
      <c r="B26" s="11">
        <v>0</v>
      </c>
      <c r="C26" s="7">
        <f>B26*15</f>
        <v>0</v>
      </c>
      <c r="D26" s="7">
        <f>B26*1</f>
        <v>0</v>
      </c>
      <c r="E26" s="7"/>
    </row>
    <row r="27" spans="1:5">
      <c r="A27" s="23" t="s">
        <v>124</v>
      </c>
      <c r="B27" s="11">
        <v>0</v>
      </c>
      <c r="C27" s="7">
        <f>B27*132</f>
        <v>0</v>
      </c>
      <c r="D27" s="7">
        <f>B27*6</f>
        <v>0</v>
      </c>
      <c r="E27" s="7"/>
    </row>
    <row r="28" spans="1:5">
      <c r="A28" s="23" t="s">
        <v>38</v>
      </c>
      <c r="B28" s="11">
        <v>0</v>
      </c>
      <c r="C28" s="7">
        <f>B28*0.5</f>
        <v>0</v>
      </c>
      <c r="D28" s="7">
        <v>0</v>
      </c>
      <c r="E28" s="7"/>
    </row>
    <row r="29" spans="1:5" ht="21">
      <c r="A29" s="20" t="s">
        <v>5</v>
      </c>
      <c r="B29" s="7"/>
      <c r="C29" s="7"/>
      <c r="D29" s="7"/>
      <c r="E29" s="7" t="s">
        <v>83</v>
      </c>
    </row>
    <row r="30" spans="1:5" ht="57.6">
      <c r="A30" s="23" t="s">
        <v>79</v>
      </c>
      <c r="B30" s="11">
        <v>0</v>
      </c>
      <c r="C30" s="7">
        <v>0</v>
      </c>
      <c r="D30" s="7">
        <v>0</v>
      </c>
      <c r="E30" s="7">
        <v>0</v>
      </c>
    </row>
    <row r="31" spans="1:5">
      <c r="A31" s="23" t="s">
        <v>100</v>
      </c>
      <c r="B31" s="11">
        <v>0</v>
      </c>
      <c r="C31" s="7">
        <f>B31*1</f>
        <v>0</v>
      </c>
      <c r="D31" s="7">
        <f>B31*0</f>
        <v>0</v>
      </c>
      <c r="E31" s="7">
        <v>0</v>
      </c>
    </row>
    <row r="32" spans="1:5">
      <c r="A32" s="23" t="s">
        <v>69</v>
      </c>
      <c r="B32" s="11">
        <v>0</v>
      </c>
      <c r="C32" s="7">
        <f>B32*14</f>
        <v>0</v>
      </c>
      <c r="D32" s="7">
        <f>B32*2</f>
        <v>0</v>
      </c>
      <c r="E32" s="7">
        <v>0</v>
      </c>
    </row>
    <row r="33" spans="1:5">
      <c r="A33" s="23" t="s">
        <v>54</v>
      </c>
      <c r="B33" s="11">
        <v>0</v>
      </c>
      <c r="C33" s="7">
        <f>B33*20</f>
        <v>0</v>
      </c>
      <c r="D33" s="7">
        <v>0</v>
      </c>
      <c r="E33" s="7">
        <v>0</v>
      </c>
    </row>
    <row r="34" spans="1:5">
      <c r="A34" s="23" t="s">
        <v>39</v>
      </c>
      <c r="B34" s="11">
        <v>0</v>
      </c>
      <c r="C34" s="7">
        <f>B34*10</f>
        <v>0</v>
      </c>
      <c r="D34" s="7">
        <f>B34*1</f>
        <v>0</v>
      </c>
      <c r="E34" s="7">
        <v>0</v>
      </c>
    </row>
    <row r="35" spans="1:5">
      <c r="A35" s="23" t="s">
        <v>55</v>
      </c>
      <c r="B35" s="11">
        <v>0</v>
      </c>
      <c r="C35" s="7">
        <f>B35*20</f>
        <v>0</v>
      </c>
      <c r="D35" s="7">
        <f>B35*1</f>
        <v>0</v>
      </c>
      <c r="E35" s="7">
        <v>0</v>
      </c>
    </row>
    <row r="36" spans="1:5">
      <c r="A36" s="23" t="s">
        <v>56</v>
      </c>
      <c r="B36" s="11">
        <v>0</v>
      </c>
      <c r="C36" s="7">
        <f>B36*20</f>
        <v>0</v>
      </c>
      <c r="D36" s="7">
        <f>B36*1</f>
        <v>0</v>
      </c>
      <c r="E36" s="7">
        <f>B36*1</f>
        <v>0</v>
      </c>
    </row>
    <row r="37" spans="1:5">
      <c r="A37" s="23" t="s">
        <v>143</v>
      </c>
      <c r="B37" s="11">
        <v>0</v>
      </c>
      <c r="C37" s="7">
        <f>B37*1000</f>
        <v>0</v>
      </c>
      <c r="D37" s="7">
        <f>B37*30</f>
        <v>0</v>
      </c>
      <c r="E37" s="7">
        <f>B37*3</f>
        <v>0</v>
      </c>
    </row>
    <row r="38" spans="1:5">
      <c r="A38" s="23" t="s">
        <v>115</v>
      </c>
      <c r="B38" s="11">
        <v>0</v>
      </c>
      <c r="C38" s="7">
        <f>B38*10</f>
        <v>0</v>
      </c>
      <c r="D38" s="7">
        <f>B38*2</f>
        <v>0</v>
      </c>
      <c r="E38" s="7">
        <v>0</v>
      </c>
    </row>
    <row r="39" spans="1:5" ht="14.4" customHeight="1">
      <c r="A39" s="23" t="s">
        <v>116</v>
      </c>
      <c r="B39" s="12">
        <v>0</v>
      </c>
      <c r="C39" s="12">
        <v>0</v>
      </c>
      <c r="D39" s="12">
        <v>0</v>
      </c>
      <c r="E39" s="12">
        <v>0</v>
      </c>
    </row>
    <row r="40" spans="1:5">
      <c r="A40" s="23" t="s">
        <v>133</v>
      </c>
      <c r="B40" s="11">
        <v>0</v>
      </c>
      <c r="C40" s="7">
        <f>B40*25</f>
        <v>0</v>
      </c>
      <c r="D40" s="7">
        <f>B40*4</f>
        <v>0</v>
      </c>
      <c r="E40" s="7">
        <v>0</v>
      </c>
    </row>
    <row r="41" spans="1:5" ht="14.4" customHeight="1">
      <c r="A41" s="23" t="s">
        <v>134</v>
      </c>
      <c r="B41" s="12">
        <v>0</v>
      </c>
      <c r="C41" s="12">
        <v>0</v>
      </c>
      <c r="D41" s="12">
        <v>0</v>
      </c>
      <c r="E41" s="12">
        <v>0</v>
      </c>
    </row>
    <row r="42" spans="1:5">
      <c r="A42" s="23" t="s">
        <v>144</v>
      </c>
      <c r="B42" s="13">
        <v>0</v>
      </c>
      <c r="C42" s="14">
        <f>B42*100</f>
        <v>0</v>
      </c>
      <c r="D42" s="14">
        <f>B42*8</f>
        <v>0</v>
      </c>
      <c r="E42" s="14">
        <v>0</v>
      </c>
    </row>
    <row r="43" spans="1:5" ht="14.4" customHeight="1">
      <c r="A43" s="23" t="s">
        <v>145</v>
      </c>
      <c r="B43" s="12">
        <v>0</v>
      </c>
      <c r="C43" s="12">
        <v>0</v>
      </c>
      <c r="D43" s="12">
        <v>0</v>
      </c>
      <c r="E43" s="12">
        <v>0</v>
      </c>
    </row>
    <row r="44" spans="1:5">
      <c r="A44" s="23" t="s">
        <v>139</v>
      </c>
      <c r="B44" s="12">
        <v>0</v>
      </c>
      <c r="C44" s="14">
        <f>B44*250</f>
        <v>0</v>
      </c>
      <c r="D44" s="14">
        <f>B44*30</f>
        <v>0</v>
      </c>
      <c r="E44" s="14">
        <v>0</v>
      </c>
    </row>
    <row r="45" spans="1:5">
      <c r="A45" s="23" t="s">
        <v>140</v>
      </c>
      <c r="B45" s="12">
        <v>0</v>
      </c>
      <c r="C45" s="14">
        <f>B45*600</f>
        <v>0</v>
      </c>
      <c r="D45" s="14">
        <f>B45*30</f>
        <v>0</v>
      </c>
      <c r="E45" s="14">
        <v>0</v>
      </c>
    </row>
    <row r="46" spans="1:5">
      <c r="A46" s="23" t="s">
        <v>146</v>
      </c>
      <c r="B46" s="13">
        <v>0</v>
      </c>
      <c r="C46" s="14">
        <f>B46*1000</f>
        <v>0</v>
      </c>
      <c r="D46" s="14">
        <f>B46*60</f>
        <v>0</v>
      </c>
      <c r="E46" s="14">
        <f>B46*15</f>
        <v>0</v>
      </c>
    </row>
    <row r="47" spans="1:5">
      <c r="A47" s="23" t="s">
        <v>148</v>
      </c>
      <c r="B47" s="13">
        <v>0</v>
      </c>
      <c r="C47" s="14">
        <f>B47*90</f>
        <v>0</v>
      </c>
      <c r="D47" s="14">
        <v>0</v>
      </c>
      <c r="E47" s="14">
        <v>0</v>
      </c>
    </row>
    <row r="48" spans="1:5">
      <c r="A48" s="23" t="s">
        <v>147</v>
      </c>
      <c r="B48" s="13">
        <v>0</v>
      </c>
      <c r="C48" s="14">
        <f>B48*180</f>
        <v>0</v>
      </c>
      <c r="D48" s="14">
        <v>0</v>
      </c>
      <c r="E48" s="14">
        <v>0</v>
      </c>
    </row>
    <row r="49" spans="1:5">
      <c r="A49" s="23" t="s">
        <v>149</v>
      </c>
      <c r="B49" s="13">
        <v>0</v>
      </c>
      <c r="C49" s="14">
        <f>B49*360</f>
        <v>0</v>
      </c>
      <c r="D49" s="14">
        <v>0</v>
      </c>
      <c r="E49" s="14">
        <v>0</v>
      </c>
    </row>
    <row r="50" spans="1:5">
      <c r="A50" s="23" t="s">
        <v>138</v>
      </c>
      <c r="B50" s="12">
        <v>0</v>
      </c>
      <c r="C50" s="14">
        <f>B50*50</f>
        <v>0</v>
      </c>
      <c r="D50" s="14">
        <f>B50*5</f>
        <v>0</v>
      </c>
      <c r="E50" s="14">
        <f>B50*3</f>
        <v>0</v>
      </c>
    </row>
    <row r="51" spans="1:5" ht="21">
      <c r="A51" s="20" t="s">
        <v>85</v>
      </c>
      <c r="B51" s="7"/>
      <c r="C51" s="7"/>
      <c r="D51" s="7"/>
      <c r="E51" s="7" t="s">
        <v>83</v>
      </c>
    </row>
    <row r="52" spans="1:5">
      <c r="A52" s="22" t="s">
        <v>83</v>
      </c>
      <c r="B52" s="11">
        <v>0</v>
      </c>
      <c r="C52" s="7">
        <f>B52*2</f>
        <v>0</v>
      </c>
      <c r="D52" s="7">
        <v>0</v>
      </c>
      <c r="E52" s="7">
        <f>B52</f>
        <v>0</v>
      </c>
    </row>
    <row r="53" spans="1:5">
      <c r="A53" s="23" t="s">
        <v>86</v>
      </c>
      <c r="B53" s="11">
        <v>0</v>
      </c>
      <c r="C53" s="7">
        <f>B53*20</f>
        <v>0</v>
      </c>
      <c r="D53" s="7">
        <f>B53*10</f>
        <v>0</v>
      </c>
      <c r="E53" s="7">
        <v>0</v>
      </c>
    </row>
    <row r="54" spans="1:5">
      <c r="A54" s="23" t="s">
        <v>95</v>
      </c>
      <c r="B54" s="11">
        <v>0</v>
      </c>
      <c r="C54" s="7">
        <f>B54*90</f>
        <v>0</v>
      </c>
      <c r="D54" s="7">
        <f>B54*40</f>
        <v>0</v>
      </c>
      <c r="E54" s="7">
        <f>B54*3</f>
        <v>0</v>
      </c>
    </row>
    <row r="55" spans="1:5">
      <c r="A55" s="23" t="s">
        <v>108</v>
      </c>
      <c r="B55" s="11">
        <v>0</v>
      </c>
      <c r="C55" s="7">
        <f>B55*140</f>
        <v>0</v>
      </c>
      <c r="D55" s="7">
        <f>B55*120</f>
        <v>0</v>
      </c>
      <c r="E55" s="7">
        <f>B55*9</f>
        <v>0</v>
      </c>
    </row>
    <row r="56" spans="1:5">
      <c r="A56" s="23" t="s">
        <v>128</v>
      </c>
      <c r="B56" s="11">
        <v>0</v>
      </c>
      <c r="C56" s="7">
        <f>B56*900</f>
        <v>0</v>
      </c>
      <c r="D56" s="7">
        <f>B56*400</f>
        <v>0</v>
      </c>
      <c r="E56" s="7">
        <f>B56*30</f>
        <v>0</v>
      </c>
    </row>
    <row r="57" spans="1:5">
      <c r="A57" s="23" t="s">
        <v>129</v>
      </c>
      <c r="B57" s="11">
        <v>0</v>
      </c>
      <c r="C57" s="7">
        <f>B57*320</f>
        <v>0</v>
      </c>
      <c r="D57" s="7">
        <f>B57*60</f>
        <v>0</v>
      </c>
      <c r="E57" s="7">
        <f>B57*4</f>
        <v>0</v>
      </c>
    </row>
    <row r="58" spans="1:5">
      <c r="A58" s="23" t="s">
        <v>126</v>
      </c>
      <c r="B58" s="11">
        <v>0</v>
      </c>
      <c r="C58" s="7">
        <f>B58*50</f>
        <v>0</v>
      </c>
      <c r="D58" s="7">
        <v>0</v>
      </c>
      <c r="E58" s="7">
        <v>0</v>
      </c>
    </row>
    <row r="59" spans="1:5">
      <c r="A59" s="23" t="s">
        <v>130</v>
      </c>
      <c r="B59" s="11">
        <v>0</v>
      </c>
      <c r="C59" s="7">
        <f>B59*300</f>
        <v>0</v>
      </c>
      <c r="D59" s="7">
        <v>0</v>
      </c>
      <c r="E59" s="7">
        <v>0</v>
      </c>
    </row>
    <row r="60" spans="1:5" ht="21">
      <c r="A60" s="20" t="s">
        <v>7</v>
      </c>
      <c r="B60" s="17"/>
      <c r="C60" s="17"/>
      <c r="D60" s="17"/>
      <c r="E60" s="21"/>
    </row>
    <row r="61" spans="1:5">
      <c r="A61" s="22" t="s">
        <v>24</v>
      </c>
      <c r="B61" s="17">
        <f>15000*10</f>
        <v>150000</v>
      </c>
      <c r="C61" s="17"/>
      <c r="D61" s="17"/>
      <c r="E61" s="21"/>
    </row>
    <row r="62" spans="1:5">
      <c r="A62" s="22" t="s">
        <v>25</v>
      </c>
      <c r="B62" s="17">
        <f>B61*0.75</f>
        <v>112500</v>
      </c>
      <c r="C62" s="17"/>
      <c r="D62" s="17"/>
      <c r="E62" s="21"/>
    </row>
    <row r="63" spans="1:5">
      <c r="A63" s="22" t="s">
        <v>50</v>
      </c>
      <c r="B63" s="17">
        <f>B61*0.5</f>
        <v>75000</v>
      </c>
      <c r="C63" s="17"/>
      <c r="D63" s="17"/>
      <c r="E63" s="21"/>
    </row>
    <row r="64" spans="1:5">
      <c r="A64" s="22" t="s">
        <v>51</v>
      </c>
      <c r="B64" s="17">
        <f>B61*0.25</f>
        <v>37500</v>
      </c>
      <c r="C64" s="17"/>
      <c r="D64" s="17"/>
      <c r="E64" s="21"/>
    </row>
    <row r="65" spans="1:5" ht="21">
      <c r="A65" s="20" t="s">
        <v>6</v>
      </c>
      <c r="B65" s="17"/>
      <c r="C65" s="17"/>
      <c r="D65" s="17"/>
      <c r="E65" s="21"/>
    </row>
    <row r="66" spans="1:5">
      <c r="A66" s="22"/>
      <c r="B66" s="17"/>
      <c r="C66" s="17"/>
      <c r="D66" s="17"/>
      <c r="E66" s="21"/>
    </row>
    <row r="67" spans="1:5">
      <c r="A67" s="22"/>
      <c r="B67" s="17"/>
      <c r="C67" s="17"/>
      <c r="D67" s="17"/>
      <c r="E67" s="21"/>
    </row>
    <row r="68" spans="1:5">
      <c r="A68" s="24"/>
      <c r="B68" s="25"/>
      <c r="C68" s="25"/>
      <c r="D68" s="25"/>
      <c r="E68" s="26"/>
    </row>
    <row r="86" spans="1:1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</row>
    <row r="87" spans="1:1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</row>
    <row r="88" spans="1:12">
      <c r="A88" s="5"/>
      <c r="B88" s="5" t="s">
        <v>93</v>
      </c>
      <c r="C88" s="5"/>
      <c r="D88" s="5" t="s">
        <v>97</v>
      </c>
      <c r="E88" s="5"/>
      <c r="F88" s="5"/>
      <c r="G88" s="5"/>
      <c r="H88" s="5"/>
      <c r="I88" s="5"/>
      <c r="J88" s="5"/>
      <c r="K88" s="5"/>
      <c r="L88" s="5"/>
    </row>
    <row r="89" spans="1:12">
      <c r="A89" s="5"/>
      <c r="B89" s="5">
        <v>0</v>
      </c>
      <c r="C89" s="5">
        <v>0</v>
      </c>
      <c r="D89" s="5">
        <v>0</v>
      </c>
      <c r="E89" s="5">
        <v>0</v>
      </c>
      <c r="F89" s="5"/>
      <c r="G89" s="5"/>
      <c r="H89" s="5"/>
      <c r="I89" s="5"/>
      <c r="J89" s="5"/>
      <c r="K89" s="5"/>
      <c r="L89" s="5"/>
    </row>
    <row r="90" spans="1:12">
      <c r="A90" s="5"/>
      <c r="B90" s="5">
        <v>1</v>
      </c>
      <c r="C90" s="5">
        <v>1200</v>
      </c>
      <c r="D90" s="5">
        <v>1</v>
      </c>
      <c r="E90" s="5">
        <v>5</v>
      </c>
      <c r="F90" s="5"/>
      <c r="G90" s="5"/>
      <c r="H90" s="5"/>
      <c r="I90" s="5"/>
      <c r="J90" s="5"/>
      <c r="K90" s="5"/>
      <c r="L90" s="5"/>
    </row>
    <row r="91" spans="1:12">
      <c r="A91" s="5"/>
      <c r="B91" s="5">
        <v>2</v>
      </c>
      <c r="C91" s="5">
        <v>0</v>
      </c>
      <c r="D91" s="5">
        <v>2</v>
      </c>
      <c r="E91" s="5">
        <v>0</v>
      </c>
      <c r="F91" s="5"/>
      <c r="G91" s="5"/>
      <c r="H91" s="5"/>
      <c r="I91" s="5"/>
      <c r="J91" s="5"/>
      <c r="K91" s="5"/>
      <c r="L91" s="5"/>
    </row>
    <row r="92" spans="1:1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</row>
    <row r="93" spans="1:1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</row>
    <row r="94" spans="1:1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</row>
    <row r="95" spans="1:12">
      <c r="A95" s="5"/>
      <c r="B95" s="5" t="s">
        <v>62</v>
      </c>
      <c r="C95" s="5"/>
      <c r="D95" s="5"/>
      <c r="E95" s="5"/>
      <c r="F95" s="5"/>
      <c r="G95" s="5"/>
      <c r="H95" s="5"/>
      <c r="I95" s="5"/>
      <c r="J95" s="5"/>
      <c r="K95" s="5"/>
      <c r="L95" s="5"/>
    </row>
    <row r="96" spans="1:12">
      <c r="A96" s="5"/>
      <c r="B96" s="5" t="s">
        <v>12</v>
      </c>
      <c r="C96" s="5" t="s">
        <v>42</v>
      </c>
      <c r="D96" s="5"/>
      <c r="E96" s="5"/>
      <c r="F96" s="5"/>
      <c r="G96" s="5" t="s">
        <v>12</v>
      </c>
      <c r="H96" s="5"/>
      <c r="I96" s="5"/>
      <c r="J96" s="5" t="s">
        <v>12</v>
      </c>
      <c r="K96" s="5"/>
      <c r="L96" s="5"/>
    </row>
    <row r="97" spans="1:12">
      <c r="A97" s="5"/>
      <c r="B97" s="5">
        <v>1</v>
      </c>
      <c r="C97" s="5">
        <v>2400</v>
      </c>
      <c r="D97" s="5"/>
      <c r="E97" s="5">
        <v>0</v>
      </c>
      <c r="F97" s="5"/>
      <c r="G97" s="5">
        <v>1</v>
      </c>
      <c r="H97" s="5">
        <v>5</v>
      </c>
      <c r="I97" s="5"/>
      <c r="J97" s="5">
        <v>1</v>
      </c>
      <c r="K97" s="5">
        <v>0.4</v>
      </c>
      <c r="L97" s="5"/>
    </row>
    <row r="98" spans="1:12">
      <c r="A98" s="5"/>
      <c r="B98" s="5">
        <v>2</v>
      </c>
      <c r="C98" s="5">
        <v>3300</v>
      </c>
      <c r="D98" s="5"/>
      <c r="E98" s="5">
        <v>12</v>
      </c>
      <c r="F98" s="5"/>
      <c r="G98" s="5">
        <v>2</v>
      </c>
      <c r="H98" s="5">
        <v>7</v>
      </c>
      <c r="I98" s="5"/>
      <c r="J98" s="5">
        <v>2</v>
      </c>
      <c r="K98" s="5">
        <v>0.8</v>
      </c>
      <c r="L98" s="5"/>
    </row>
    <row r="99" spans="1:12">
      <c r="A99" s="5"/>
      <c r="B99" s="5">
        <v>3</v>
      </c>
      <c r="C99" s="5">
        <v>4200</v>
      </c>
      <c r="D99" s="5"/>
      <c r="E99" s="5">
        <v>18</v>
      </c>
      <c r="F99" s="5"/>
      <c r="G99" s="5">
        <v>3</v>
      </c>
      <c r="H99" s="5">
        <v>9</v>
      </c>
      <c r="I99" s="5"/>
      <c r="J99" s="5">
        <v>3</v>
      </c>
      <c r="K99" s="5">
        <v>1.2</v>
      </c>
      <c r="L99" s="5"/>
    </row>
    <row r="100" spans="1:12">
      <c r="A100" s="5"/>
      <c r="B100" s="5">
        <v>4</v>
      </c>
      <c r="C100" s="5">
        <v>5100</v>
      </c>
      <c r="D100" s="5"/>
      <c r="E100" s="5">
        <v>24</v>
      </c>
      <c r="F100" s="5"/>
      <c r="G100" s="5">
        <v>4</v>
      </c>
      <c r="H100" s="5">
        <v>11</v>
      </c>
      <c r="I100" s="5"/>
      <c r="J100" s="5">
        <v>4</v>
      </c>
      <c r="K100" s="5">
        <v>1.6</v>
      </c>
      <c r="L100" s="5"/>
    </row>
    <row r="101" spans="1:12">
      <c r="A101" s="5"/>
      <c r="B101" s="5">
        <v>5</v>
      </c>
      <c r="C101" s="5">
        <v>6000</v>
      </c>
      <c r="D101" s="5"/>
      <c r="E101" s="5"/>
      <c r="F101" s="5"/>
      <c r="G101" s="5">
        <v>5</v>
      </c>
      <c r="H101" s="5">
        <v>15</v>
      </c>
      <c r="I101" s="5"/>
      <c r="J101" s="5">
        <v>5</v>
      </c>
      <c r="K101" s="5">
        <v>2</v>
      </c>
      <c r="L101" s="5"/>
    </row>
    <row r="102" spans="1:12">
      <c r="A102" s="5"/>
      <c r="B102" s="5">
        <v>6</v>
      </c>
      <c r="C102" s="5">
        <v>0</v>
      </c>
      <c r="D102" s="5"/>
      <c r="E102" s="5"/>
      <c r="F102" s="5"/>
      <c r="G102" s="5"/>
      <c r="H102" s="5"/>
      <c r="I102" s="5"/>
      <c r="J102" s="5"/>
      <c r="K102" s="5"/>
      <c r="L102" s="5"/>
    </row>
    <row r="103" spans="1:1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</row>
    <row r="104" spans="1:12">
      <c r="B104" s="4"/>
      <c r="C104" s="4"/>
    </row>
    <row r="105" spans="1:12">
      <c r="B105" s="4"/>
      <c r="C105" s="4"/>
    </row>
    <row r="106" spans="1:12">
      <c r="B106" s="4"/>
      <c r="C106" s="4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L110"/>
  <sheetViews>
    <sheetView zoomScaleNormal="100" workbookViewId="0"/>
  </sheetViews>
  <sheetFormatPr defaultRowHeight="14.4"/>
  <cols>
    <col min="1" max="1" width="36.88671875" bestFit="1" customWidth="1"/>
    <col min="2" max="2" width="16.44140625" bestFit="1" customWidth="1"/>
    <col min="3" max="3" width="12.33203125" bestFit="1" customWidth="1"/>
    <col min="4" max="4" width="19.33203125" bestFit="1" customWidth="1"/>
    <col min="5" max="5" width="10.44140625" bestFit="1" customWidth="1"/>
    <col min="7" max="7" width="6.21875" bestFit="1" customWidth="1"/>
    <col min="8" max="8" width="3" bestFit="1" customWidth="1"/>
    <col min="10" max="10" width="6.21875" bestFit="1" customWidth="1"/>
    <col min="11" max="11" width="4" bestFit="1" customWidth="1"/>
  </cols>
  <sheetData>
    <row r="1" spans="1:5" ht="25.8">
      <c r="A1" s="18" t="s">
        <v>153</v>
      </c>
      <c r="B1" s="7" t="s">
        <v>61</v>
      </c>
      <c r="C1" s="8" t="s">
        <v>59</v>
      </c>
      <c r="D1" s="9" t="s">
        <v>60</v>
      </c>
      <c r="E1" s="10"/>
    </row>
    <row r="2" spans="1:5" ht="21">
      <c r="A2" s="20" t="s">
        <v>8</v>
      </c>
      <c r="B2" s="7"/>
      <c r="C2" s="7" t="s">
        <v>9</v>
      </c>
      <c r="D2" s="7" t="s">
        <v>10</v>
      </c>
      <c r="E2" s="7" t="s">
        <v>67</v>
      </c>
    </row>
    <row r="3" spans="1:5">
      <c r="A3" s="22" t="s">
        <v>29</v>
      </c>
      <c r="B3" s="7"/>
      <c r="C3" s="8">
        <f>C5+C8+C10+(SUM(C11:C65))</f>
        <v>3800</v>
      </c>
      <c r="D3" s="8">
        <f>SUM(D5:D65)</f>
        <v>40</v>
      </c>
      <c r="E3" s="8">
        <f>SUM(E4:E9,E11:E65)</f>
        <v>10</v>
      </c>
    </row>
    <row r="4" spans="1:5" ht="21">
      <c r="A4" s="20" t="s">
        <v>1</v>
      </c>
      <c r="B4" s="7" t="s">
        <v>28</v>
      </c>
      <c r="C4" s="7" t="s">
        <v>9</v>
      </c>
      <c r="D4" s="7" t="s">
        <v>10</v>
      </c>
      <c r="E4" s="7" t="s">
        <v>83</v>
      </c>
    </row>
    <row r="5" spans="1:5" ht="72">
      <c r="A5" s="23" t="s">
        <v>114</v>
      </c>
      <c r="B5" s="7">
        <v>1</v>
      </c>
      <c r="C5" s="7">
        <v>500</v>
      </c>
      <c r="D5" s="7">
        <v>40</v>
      </c>
      <c r="E5" s="7">
        <v>10</v>
      </c>
    </row>
    <row r="6" spans="1:5" ht="21">
      <c r="A6" s="20" t="s">
        <v>15</v>
      </c>
      <c r="B6" s="7">
        <v>1</v>
      </c>
      <c r="C6" s="7">
        <f>20000-C3</f>
        <v>16200</v>
      </c>
      <c r="D6" s="7">
        <v>0</v>
      </c>
      <c r="E6" s="7"/>
    </row>
    <row r="7" spans="1:5" ht="21">
      <c r="A7" s="20" t="s">
        <v>2</v>
      </c>
      <c r="B7" s="7"/>
      <c r="C7" s="7"/>
      <c r="D7" s="7"/>
      <c r="E7" s="7"/>
    </row>
    <row r="8" spans="1:5">
      <c r="A8" s="23" t="s">
        <v>43</v>
      </c>
      <c r="B8" s="11">
        <v>0</v>
      </c>
      <c r="C8" s="7">
        <f>B8*1000</f>
        <v>0</v>
      </c>
      <c r="D8" s="7">
        <v>0</v>
      </c>
      <c r="E8" s="7"/>
    </row>
    <row r="9" spans="1:5" ht="21">
      <c r="A9" s="20" t="s">
        <v>3</v>
      </c>
      <c r="B9" s="7"/>
      <c r="C9" s="7"/>
      <c r="D9" s="7"/>
      <c r="E9" s="7" t="s">
        <v>14</v>
      </c>
    </row>
    <row r="10" spans="1:5" ht="28.8">
      <c r="A10" s="23" t="s">
        <v>41</v>
      </c>
      <c r="B10" s="11">
        <v>1</v>
      </c>
      <c r="C10" s="7">
        <f>VLOOKUP(B10,B98:C108,2,FALSE)</f>
        <v>3200</v>
      </c>
      <c r="D10" s="7">
        <f>B10*0</f>
        <v>0</v>
      </c>
      <c r="E10" s="7">
        <f>B10*1</f>
        <v>1</v>
      </c>
    </row>
    <row r="11" spans="1:5">
      <c r="A11" s="23" t="s">
        <v>92</v>
      </c>
      <c r="B11" s="11">
        <v>0</v>
      </c>
      <c r="C11" s="7">
        <f>VLOOKUP(B11,B91:C93,2,FALSE)</f>
        <v>0</v>
      </c>
      <c r="D11" s="7">
        <f>VLOOKUP(B11,D91:E93,2,FALSE)</f>
        <v>0</v>
      </c>
      <c r="E11" s="7"/>
    </row>
    <row r="12" spans="1:5" ht="34.799999999999997">
      <c r="A12" s="29" t="s">
        <v>106</v>
      </c>
      <c r="B12" s="11"/>
      <c r="C12" s="7"/>
      <c r="D12" s="7"/>
      <c r="E12" s="7"/>
    </row>
    <row r="13" spans="1:5">
      <c r="A13" s="23" t="s">
        <v>90</v>
      </c>
      <c r="B13" s="11">
        <v>0</v>
      </c>
      <c r="C13" s="7">
        <f>B13*3</f>
        <v>0</v>
      </c>
      <c r="D13" s="7">
        <f>B13*1</f>
        <v>0</v>
      </c>
      <c r="E13" s="7"/>
    </row>
    <row r="14" spans="1:5" ht="28.8">
      <c r="A14" s="23" t="s">
        <v>91</v>
      </c>
      <c r="B14" s="11">
        <v>0</v>
      </c>
      <c r="C14" s="7">
        <f>B14*7</f>
        <v>0</v>
      </c>
      <c r="D14" s="7">
        <f>B14*1</f>
        <v>0</v>
      </c>
      <c r="E14" s="7"/>
    </row>
    <row r="15" spans="1:5">
      <c r="A15" s="23" t="s">
        <v>98</v>
      </c>
      <c r="B15" s="11">
        <v>0</v>
      </c>
      <c r="C15" s="7">
        <f>B15*2</f>
        <v>0</v>
      </c>
      <c r="D15" s="7">
        <v>0</v>
      </c>
      <c r="E15" s="7"/>
    </row>
    <row r="16" spans="1:5">
      <c r="A16" s="23" t="s">
        <v>99</v>
      </c>
      <c r="B16" s="11">
        <v>0</v>
      </c>
      <c r="C16" s="7">
        <f>B16*1.5</f>
        <v>0</v>
      </c>
      <c r="D16" s="7">
        <f>B16*1</f>
        <v>0</v>
      </c>
      <c r="E16" s="7"/>
    </row>
    <row r="17" spans="1:5" ht="21">
      <c r="A17" s="20" t="s">
        <v>33</v>
      </c>
      <c r="B17" s="7"/>
      <c r="C17" s="7"/>
      <c r="D17" s="7"/>
      <c r="E17" s="7"/>
    </row>
    <row r="18" spans="1:5">
      <c r="A18" s="23" t="s">
        <v>43</v>
      </c>
      <c r="B18" s="11">
        <v>1</v>
      </c>
      <c r="C18" s="7">
        <f>B18*100</f>
        <v>100</v>
      </c>
      <c r="D18" s="7">
        <v>0</v>
      </c>
      <c r="E18" s="7"/>
    </row>
    <row r="19" spans="1:5" ht="21">
      <c r="A19" s="20" t="s">
        <v>34</v>
      </c>
      <c r="B19" s="7"/>
      <c r="C19" s="7"/>
      <c r="D19" s="7"/>
      <c r="E19" s="7"/>
    </row>
    <row r="20" spans="1:5">
      <c r="A20" s="23" t="s">
        <v>113</v>
      </c>
      <c r="B20" s="11">
        <v>0</v>
      </c>
      <c r="C20" s="7">
        <f>B20*48</f>
        <v>0</v>
      </c>
      <c r="D20" s="7">
        <v>0</v>
      </c>
      <c r="E20" s="7"/>
    </row>
    <row r="21" spans="1:5" ht="28.8">
      <c r="A21" s="23" t="s">
        <v>110</v>
      </c>
      <c r="B21" s="11">
        <v>0</v>
      </c>
      <c r="C21" s="7">
        <f>B21*30</f>
        <v>0</v>
      </c>
      <c r="D21" s="7">
        <v>0</v>
      </c>
      <c r="E21" s="7"/>
    </row>
    <row r="22" spans="1:5">
      <c r="A22" s="23" t="s">
        <v>123</v>
      </c>
      <c r="B22" s="11">
        <v>0</v>
      </c>
      <c r="C22" s="7">
        <f>B22*108</f>
        <v>0</v>
      </c>
      <c r="D22" s="7">
        <v>0</v>
      </c>
      <c r="E22" s="7"/>
    </row>
    <row r="23" spans="1:5">
      <c r="A23" s="23" t="s">
        <v>107</v>
      </c>
      <c r="B23" s="11">
        <v>0</v>
      </c>
      <c r="C23" s="7">
        <f>B23*42</f>
        <v>0</v>
      </c>
      <c r="D23" s="7">
        <f>B23*6</f>
        <v>0</v>
      </c>
      <c r="E23" s="7"/>
    </row>
    <row r="24" spans="1:5">
      <c r="A24" s="23" t="s">
        <v>68</v>
      </c>
      <c r="B24" s="11">
        <v>0</v>
      </c>
      <c r="C24" s="7">
        <f>B24*25</f>
        <v>0</v>
      </c>
      <c r="D24" s="7">
        <f>B24*6</f>
        <v>0</v>
      </c>
      <c r="E24" s="7"/>
    </row>
    <row r="25" spans="1:5">
      <c r="A25" s="23" t="s">
        <v>120</v>
      </c>
      <c r="B25" s="11">
        <v>0</v>
      </c>
      <c r="C25" s="7">
        <f>B25*72</f>
        <v>0</v>
      </c>
      <c r="D25" s="7">
        <f>B25*6</f>
        <v>0</v>
      </c>
      <c r="E25" s="7"/>
    </row>
    <row r="26" spans="1:5">
      <c r="A26" s="23" t="s">
        <v>111</v>
      </c>
      <c r="B26" s="11">
        <v>0</v>
      </c>
      <c r="C26" s="7">
        <f>B26*15</f>
        <v>0</v>
      </c>
      <c r="D26" s="7">
        <f>B26*1</f>
        <v>0</v>
      </c>
      <c r="E26" s="7"/>
    </row>
    <row r="27" spans="1:5">
      <c r="A27" s="23" t="s">
        <v>124</v>
      </c>
      <c r="B27" s="11">
        <v>0</v>
      </c>
      <c r="C27" s="7">
        <f>B27*132</f>
        <v>0</v>
      </c>
      <c r="D27" s="7">
        <f>B27*6</f>
        <v>0</v>
      </c>
      <c r="E27" s="7"/>
    </row>
    <row r="28" spans="1:5">
      <c r="A28" s="23" t="s">
        <v>38</v>
      </c>
      <c r="B28" s="11">
        <v>0</v>
      </c>
      <c r="C28" s="7">
        <f>B28*0.5</f>
        <v>0</v>
      </c>
      <c r="D28" s="7">
        <v>0</v>
      </c>
      <c r="E28" s="7"/>
    </row>
    <row r="29" spans="1:5" ht="21">
      <c r="A29" s="20" t="s">
        <v>5</v>
      </c>
      <c r="B29" s="7"/>
      <c r="C29" s="7"/>
      <c r="D29" s="7"/>
      <c r="E29" s="7" t="s">
        <v>83</v>
      </c>
    </row>
    <row r="30" spans="1:5" ht="57.6">
      <c r="A30" s="23" t="s">
        <v>79</v>
      </c>
      <c r="B30" s="11">
        <v>0</v>
      </c>
      <c r="C30" s="7">
        <v>0</v>
      </c>
      <c r="D30" s="7">
        <v>0</v>
      </c>
      <c r="E30" s="7">
        <v>0</v>
      </c>
    </row>
    <row r="31" spans="1:5">
      <c r="A31" s="23" t="s">
        <v>100</v>
      </c>
      <c r="B31" s="11">
        <v>0</v>
      </c>
      <c r="C31" s="7">
        <f>B31*1</f>
        <v>0</v>
      </c>
      <c r="D31" s="7">
        <f>B31*0</f>
        <v>0</v>
      </c>
      <c r="E31" s="7">
        <v>0</v>
      </c>
    </row>
    <row r="32" spans="1:5">
      <c r="A32" s="23" t="s">
        <v>69</v>
      </c>
      <c r="B32" s="11">
        <v>0</v>
      </c>
      <c r="C32" s="7">
        <f>B32*14</f>
        <v>0</v>
      </c>
      <c r="D32" s="7">
        <f>B32*2</f>
        <v>0</v>
      </c>
      <c r="E32" s="7">
        <v>0</v>
      </c>
    </row>
    <row r="33" spans="1:5">
      <c r="A33" s="23" t="s">
        <v>54</v>
      </c>
      <c r="B33" s="11">
        <v>0</v>
      </c>
      <c r="C33" s="7">
        <f>B33*20</f>
        <v>0</v>
      </c>
      <c r="D33" s="7">
        <v>0</v>
      </c>
      <c r="E33" s="7">
        <v>0</v>
      </c>
    </row>
    <row r="34" spans="1:5">
      <c r="A34" s="23" t="s">
        <v>39</v>
      </c>
      <c r="B34" s="11">
        <v>0</v>
      </c>
      <c r="C34" s="7">
        <f>B34*10</f>
        <v>0</v>
      </c>
      <c r="D34" s="7">
        <f>B34*1</f>
        <v>0</v>
      </c>
      <c r="E34" s="7">
        <v>0</v>
      </c>
    </row>
    <row r="35" spans="1:5">
      <c r="A35" s="23" t="s">
        <v>55</v>
      </c>
      <c r="B35" s="11">
        <v>0</v>
      </c>
      <c r="C35" s="7">
        <f>B35*20</f>
        <v>0</v>
      </c>
      <c r="D35" s="7">
        <f>B35*1</f>
        <v>0</v>
      </c>
      <c r="E35" s="7">
        <v>0</v>
      </c>
    </row>
    <row r="36" spans="1:5">
      <c r="A36" s="23" t="s">
        <v>56</v>
      </c>
      <c r="B36" s="11">
        <v>0</v>
      </c>
      <c r="C36" s="7">
        <f>B36*20</f>
        <v>0</v>
      </c>
      <c r="D36" s="7">
        <f>B36*1</f>
        <v>0</v>
      </c>
      <c r="E36" s="7">
        <f>B36*1</f>
        <v>0</v>
      </c>
    </row>
    <row r="37" spans="1:5">
      <c r="A37" s="23" t="s">
        <v>143</v>
      </c>
      <c r="B37" s="11">
        <v>0</v>
      </c>
      <c r="C37" s="7">
        <f>B37*1000</f>
        <v>0</v>
      </c>
      <c r="D37" s="7">
        <f>B37*30</f>
        <v>0</v>
      </c>
      <c r="E37" s="7">
        <f>B37*3</f>
        <v>0</v>
      </c>
    </row>
    <row r="38" spans="1:5">
      <c r="A38" s="23" t="s">
        <v>115</v>
      </c>
      <c r="B38" s="11">
        <v>0</v>
      </c>
      <c r="C38" s="7">
        <f>B38*10</f>
        <v>0</v>
      </c>
      <c r="D38" s="7">
        <f>B38*2</f>
        <v>0</v>
      </c>
      <c r="E38" s="7">
        <v>0</v>
      </c>
    </row>
    <row r="39" spans="1:5" ht="14.4" customHeight="1">
      <c r="A39" s="23" t="s">
        <v>116</v>
      </c>
      <c r="B39" s="12">
        <v>0</v>
      </c>
      <c r="C39" s="12">
        <v>0</v>
      </c>
      <c r="D39" s="12">
        <v>0</v>
      </c>
      <c r="E39" s="12">
        <v>0</v>
      </c>
    </row>
    <row r="40" spans="1:5">
      <c r="A40" s="23" t="s">
        <v>133</v>
      </c>
      <c r="B40" s="11">
        <v>0</v>
      </c>
      <c r="C40" s="7">
        <f>B40*25</f>
        <v>0</v>
      </c>
      <c r="D40" s="7">
        <f>B40*4</f>
        <v>0</v>
      </c>
      <c r="E40" s="7">
        <v>0</v>
      </c>
    </row>
    <row r="41" spans="1:5" ht="14.4" customHeight="1">
      <c r="A41" s="23" t="s">
        <v>134</v>
      </c>
      <c r="B41" s="12">
        <v>0</v>
      </c>
      <c r="C41" s="12">
        <v>0</v>
      </c>
      <c r="D41" s="12">
        <v>0</v>
      </c>
      <c r="E41" s="12">
        <v>0</v>
      </c>
    </row>
    <row r="42" spans="1:5">
      <c r="A42" s="23" t="s">
        <v>144</v>
      </c>
      <c r="B42" s="13">
        <v>0</v>
      </c>
      <c r="C42" s="14">
        <f>B42*100</f>
        <v>0</v>
      </c>
      <c r="D42" s="14">
        <f>B42*8</f>
        <v>0</v>
      </c>
      <c r="E42" s="14">
        <v>0</v>
      </c>
    </row>
    <row r="43" spans="1:5" ht="14.4" customHeight="1">
      <c r="A43" s="23" t="s">
        <v>145</v>
      </c>
      <c r="B43" s="12">
        <v>0</v>
      </c>
      <c r="C43" s="12">
        <v>0</v>
      </c>
      <c r="D43" s="12">
        <v>0</v>
      </c>
      <c r="E43" s="12">
        <v>0</v>
      </c>
    </row>
    <row r="44" spans="1:5">
      <c r="A44" s="23" t="s">
        <v>139</v>
      </c>
      <c r="B44" s="12">
        <v>0</v>
      </c>
      <c r="C44" s="14">
        <f>B44*250</f>
        <v>0</v>
      </c>
      <c r="D44" s="14">
        <f>B44*30</f>
        <v>0</v>
      </c>
      <c r="E44" s="14">
        <v>0</v>
      </c>
    </row>
    <row r="45" spans="1:5">
      <c r="A45" s="23" t="s">
        <v>140</v>
      </c>
      <c r="B45" s="12">
        <v>0</v>
      </c>
      <c r="C45" s="14">
        <f>B45*600</f>
        <v>0</v>
      </c>
      <c r="D45" s="14">
        <f>B45*30</f>
        <v>0</v>
      </c>
      <c r="E45" s="14">
        <v>0</v>
      </c>
    </row>
    <row r="46" spans="1:5">
      <c r="A46" s="23" t="s">
        <v>146</v>
      </c>
      <c r="B46" s="13">
        <v>0</v>
      </c>
      <c r="C46" s="14">
        <f>B46*1000</f>
        <v>0</v>
      </c>
      <c r="D46" s="14">
        <f>B46*60</f>
        <v>0</v>
      </c>
      <c r="E46" s="14">
        <f>B46*15</f>
        <v>0</v>
      </c>
    </row>
    <row r="47" spans="1:5">
      <c r="A47" s="23" t="s">
        <v>148</v>
      </c>
      <c r="B47" s="13">
        <v>0</v>
      </c>
      <c r="C47" s="14">
        <f>B47*90</f>
        <v>0</v>
      </c>
      <c r="D47" s="14">
        <v>0</v>
      </c>
      <c r="E47" s="14">
        <v>0</v>
      </c>
    </row>
    <row r="48" spans="1:5">
      <c r="A48" s="23" t="s">
        <v>147</v>
      </c>
      <c r="B48" s="13">
        <v>0</v>
      </c>
      <c r="C48" s="14">
        <f>B48*180</f>
        <v>0</v>
      </c>
      <c r="D48" s="14">
        <v>0</v>
      </c>
      <c r="E48" s="14">
        <v>0</v>
      </c>
    </row>
    <row r="49" spans="1:5">
      <c r="A49" s="23" t="s">
        <v>149</v>
      </c>
      <c r="B49" s="13">
        <v>0</v>
      </c>
      <c r="C49" s="14">
        <f>B49*360</f>
        <v>0</v>
      </c>
      <c r="D49" s="14">
        <v>0</v>
      </c>
      <c r="E49" s="14">
        <v>0</v>
      </c>
    </row>
    <row r="50" spans="1:5">
      <c r="A50" s="23" t="s">
        <v>138</v>
      </c>
      <c r="B50" s="12">
        <v>0</v>
      </c>
      <c r="C50" s="14">
        <f>B50*50</f>
        <v>0</v>
      </c>
      <c r="D50" s="14">
        <f>B50*5</f>
        <v>0</v>
      </c>
      <c r="E50" s="14">
        <f>B50*3</f>
        <v>0</v>
      </c>
    </row>
    <row r="51" spans="1:5" ht="21">
      <c r="A51" s="20" t="s">
        <v>85</v>
      </c>
      <c r="B51" s="7"/>
      <c r="C51" s="7"/>
      <c r="D51" s="7" t="s">
        <v>85</v>
      </c>
      <c r="E51" s="7" t="s">
        <v>83</v>
      </c>
    </row>
    <row r="52" spans="1:5">
      <c r="A52" s="22" t="s">
        <v>83</v>
      </c>
      <c r="B52" s="11">
        <v>0</v>
      </c>
      <c r="C52" s="7">
        <f>B52*2</f>
        <v>0</v>
      </c>
      <c r="D52" s="7">
        <v>0</v>
      </c>
      <c r="E52" s="7">
        <f>B52</f>
        <v>0</v>
      </c>
    </row>
    <row r="53" spans="1:5">
      <c r="A53" s="23" t="s">
        <v>86</v>
      </c>
      <c r="B53" s="11">
        <v>0</v>
      </c>
      <c r="C53" s="7">
        <f>B53*20</f>
        <v>0</v>
      </c>
      <c r="D53" s="7">
        <f>B53*10</f>
        <v>0</v>
      </c>
      <c r="E53" s="7">
        <v>0</v>
      </c>
    </row>
    <row r="54" spans="1:5">
      <c r="A54" s="23" t="s">
        <v>95</v>
      </c>
      <c r="B54" s="11">
        <v>0</v>
      </c>
      <c r="C54" s="7">
        <f>B54*90</f>
        <v>0</v>
      </c>
      <c r="D54" s="7">
        <f>B54*40</f>
        <v>0</v>
      </c>
      <c r="E54" s="7">
        <f>B54*3</f>
        <v>0</v>
      </c>
    </row>
    <row r="55" spans="1:5">
      <c r="A55" s="23" t="s">
        <v>108</v>
      </c>
      <c r="B55" s="11">
        <v>0</v>
      </c>
      <c r="C55" s="7">
        <f>B55*140</f>
        <v>0</v>
      </c>
      <c r="D55" s="7">
        <f>B55*120</f>
        <v>0</v>
      </c>
      <c r="E55" s="7">
        <f>B55*9</f>
        <v>0</v>
      </c>
    </row>
    <row r="56" spans="1:5">
      <c r="A56" s="23" t="s">
        <v>128</v>
      </c>
      <c r="B56" s="11">
        <v>0</v>
      </c>
      <c r="C56" s="7">
        <f>B56*900</f>
        <v>0</v>
      </c>
      <c r="D56" s="7">
        <f>B56*400</f>
        <v>0</v>
      </c>
      <c r="E56" s="7">
        <f>B56*30</f>
        <v>0</v>
      </c>
    </row>
    <row r="57" spans="1:5">
      <c r="A57" s="23" t="s">
        <v>129</v>
      </c>
      <c r="B57" s="11">
        <v>0</v>
      </c>
      <c r="C57" s="7">
        <f>B57*320</f>
        <v>0</v>
      </c>
      <c r="D57" s="7">
        <f>B57*60</f>
        <v>0</v>
      </c>
      <c r="E57" s="7">
        <f>B57*4</f>
        <v>0</v>
      </c>
    </row>
    <row r="58" spans="1:5">
      <c r="A58" s="23" t="s">
        <v>150</v>
      </c>
      <c r="B58" s="11">
        <v>0</v>
      </c>
      <c r="C58" s="7">
        <f>B58*3000</f>
        <v>0</v>
      </c>
      <c r="D58" s="7">
        <f>B58*1200</f>
        <v>0</v>
      </c>
      <c r="E58" s="7">
        <f>B58*100</f>
        <v>0</v>
      </c>
    </row>
    <row r="59" spans="1:5">
      <c r="A59" s="23" t="s">
        <v>151</v>
      </c>
      <c r="B59" s="11">
        <v>0</v>
      </c>
      <c r="C59" s="7">
        <f>B59*1410</f>
        <v>0</v>
      </c>
      <c r="D59" s="7">
        <f>B59*264</f>
        <v>0</v>
      </c>
      <c r="E59" s="7">
        <f>B59*12</f>
        <v>0</v>
      </c>
    </row>
    <row r="60" spans="1:5">
      <c r="A60" s="23" t="s">
        <v>126</v>
      </c>
      <c r="B60" s="11">
        <v>0</v>
      </c>
      <c r="C60" s="7">
        <f>B60*50</f>
        <v>0</v>
      </c>
      <c r="D60" s="7">
        <v>0</v>
      </c>
      <c r="E60" s="7">
        <v>0</v>
      </c>
    </row>
    <row r="61" spans="1:5">
      <c r="A61" s="23" t="s">
        <v>130</v>
      </c>
      <c r="B61" s="11">
        <v>0</v>
      </c>
      <c r="C61" s="7">
        <f>B61*300</f>
        <v>0</v>
      </c>
      <c r="D61" s="7">
        <v>0</v>
      </c>
      <c r="E61" s="7">
        <v>0</v>
      </c>
    </row>
    <row r="62" spans="1:5" ht="21">
      <c r="A62" s="20" t="s">
        <v>7</v>
      </c>
      <c r="B62" s="17"/>
      <c r="C62" s="17"/>
      <c r="D62" s="17"/>
      <c r="E62" s="21"/>
    </row>
    <row r="63" spans="1:5">
      <c r="A63" s="22" t="s">
        <v>24</v>
      </c>
      <c r="B63" s="17">
        <f>20000*10</f>
        <v>200000</v>
      </c>
      <c r="C63" s="17"/>
      <c r="D63" s="17"/>
      <c r="E63" s="21"/>
    </row>
    <row r="64" spans="1:5">
      <c r="A64" s="22" t="s">
        <v>25</v>
      </c>
      <c r="B64" s="17">
        <f>B63*0.75</f>
        <v>150000</v>
      </c>
      <c r="C64" s="17"/>
      <c r="D64" s="17"/>
      <c r="E64" s="21"/>
    </row>
    <row r="65" spans="1:5">
      <c r="A65" s="22" t="s">
        <v>50</v>
      </c>
      <c r="B65" s="17">
        <f>B63*0.5</f>
        <v>100000</v>
      </c>
      <c r="C65" s="17"/>
      <c r="D65" s="17"/>
      <c r="E65" s="21"/>
    </row>
    <row r="66" spans="1:5">
      <c r="A66" s="22" t="s">
        <v>51</v>
      </c>
      <c r="B66" s="17">
        <f>B63*0.25</f>
        <v>50000</v>
      </c>
      <c r="C66" s="17"/>
      <c r="D66" s="17"/>
      <c r="E66" s="21"/>
    </row>
    <row r="67" spans="1:5" ht="21">
      <c r="A67" s="20" t="s">
        <v>6</v>
      </c>
      <c r="B67" s="17"/>
      <c r="C67" s="17"/>
      <c r="D67" s="17"/>
      <c r="E67" s="21"/>
    </row>
    <row r="68" spans="1:5">
      <c r="A68" s="22"/>
      <c r="B68" s="17"/>
      <c r="C68" s="17"/>
      <c r="D68" s="17"/>
      <c r="E68" s="21"/>
    </row>
    <row r="69" spans="1:5">
      <c r="A69" s="22"/>
      <c r="B69" s="17"/>
      <c r="C69" s="17"/>
      <c r="D69" s="17"/>
      <c r="E69" s="21"/>
    </row>
    <row r="70" spans="1:5">
      <c r="A70" s="24"/>
      <c r="B70" s="25"/>
      <c r="C70" s="25"/>
      <c r="D70" s="25"/>
      <c r="E70" s="26"/>
    </row>
    <row r="88" spans="1:1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</row>
    <row r="89" spans="1:1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</row>
    <row r="90" spans="1:12">
      <c r="A90" s="5"/>
      <c r="B90" s="5" t="s">
        <v>93</v>
      </c>
      <c r="C90" s="5"/>
      <c r="D90" s="5" t="s">
        <v>97</v>
      </c>
      <c r="E90" s="5"/>
      <c r="F90" s="5"/>
      <c r="G90" s="5"/>
      <c r="H90" s="5"/>
      <c r="I90" s="5"/>
      <c r="J90" s="5"/>
      <c r="K90" s="5"/>
      <c r="L90" s="5"/>
    </row>
    <row r="91" spans="1:12">
      <c r="A91" s="5"/>
      <c r="B91" s="5">
        <v>0</v>
      </c>
      <c r="C91" s="5">
        <v>0</v>
      </c>
      <c r="D91" s="5">
        <v>0</v>
      </c>
      <c r="E91" s="5">
        <v>0</v>
      </c>
      <c r="F91" s="5"/>
      <c r="G91" s="5"/>
      <c r="H91" s="5"/>
      <c r="I91" s="5"/>
      <c r="J91" s="5"/>
      <c r="K91" s="5"/>
      <c r="L91" s="5"/>
    </row>
    <row r="92" spans="1:12">
      <c r="A92" s="5"/>
      <c r="B92" s="5">
        <v>1</v>
      </c>
      <c r="C92" s="5">
        <v>2000</v>
      </c>
      <c r="D92" s="5">
        <v>1</v>
      </c>
      <c r="E92" s="5">
        <v>6</v>
      </c>
      <c r="F92" s="5"/>
      <c r="G92" s="5"/>
      <c r="H92" s="5"/>
      <c r="I92" s="5"/>
      <c r="J92" s="5"/>
      <c r="K92" s="5"/>
      <c r="L92" s="5"/>
    </row>
    <row r="93" spans="1:12">
      <c r="A93" s="5"/>
      <c r="B93" s="5">
        <v>2</v>
      </c>
      <c r="C93" s="5">
        <v>4000</v>
      </c>
      <c r="D93" s="5">
        <v>2</v>
      </c>
      <c r="E93" s="5">
        <v>8</v>
      </c>
      <c r="F93" s="5"/>
      <c r="G93" s="5"/>
      <c r="H93" s="5"/>
      <c r="I93" s="5"/>
      <c r="J93" s="5"/>
      <c r="K93" s="5"/>
      <c r="L93" s="5"/>
    </row>
    <row r="94" spans="1:1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</row>
    <row r="95" spans="1:1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</row>
    <row r="96" spans="1:1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</row>
    <row r="97" spans="1:12">
      <c r="A97" s="5"/>
      <c r="B97" s="5" t="s">
        <v>62</v>
      </c>
      <c r="C97" s="5"/>
      <c r="D97" s="5"/>
      <c r="E97" s="5"/>
      <c r="F97" s="5"/>
      <c r="G97" s="5"/>
      <c r="H97" s="5"/>
      <c r="I97" s="5"/>
      <c r="J97" s="5"/>
      <c r="K97" s="5"/>
      <c r="L97" s="5"/>
    </row>
    <row r="98" spans="1:12">
      <c r="A98" s="5"/>
      <c r="B98" s="5" t="s">
        <v>12</v>
      </c>
      <c r="C98" s="5" t="s">
        <v>42</v>
      </c>
      <c r="D98" s="5"/>
      <c r="E98" s="5"/>
      <c r="F98" s="5"/>
      <c r="G98" s="5" t="s">
        <v>12</v>
      </c>
      <c r="H98" s="5"/>
      <c r="I98" s="5"/>
      <c r="J98" s="5" t="s">
        <v>12</v>
      </c>
      <c r="K98" s="5"/>
      <c r="L98" s="5"/>
    </row>
    <row r="99" spans="1:12">
      <c r="A99" s="5"/>
      <c r="B99" s="5">
        <v>1</v>
      </c>
      <c r="C99" s="5">
        <v>3200</v>
      </c>
      <c r="D99" s="5"/>
      <c r="E99" s="5">
        <v>0</v>
      </c>
      <c r="F99" s="5"/>
      <c r="G99" s="5">
        <v>1</v>
      </c>
      <c r="H99" s="5">
        <v>5</v>
      </c>
      <c r="I99" s="5"/>
      <c r="J99" s="5">
        <v>1</v>
      </c>
      <c r="K99" s="5">
        <v>0.4</v>
      </c>
      <c r="L99" s="5"/>
    </row>
    <row r="100" spans="1:12">
      <c r="A100" s="5"/>
      <c r="B100" s="5">
        <v>2</v>
      </c>
      <c r="C100" s="5">
        <v>4400</v>
      </c>
      <c r="D100" s="5"/>
      <c r="E100" s="5">
        <v>12</v>
      </c>
      <c r="F100" s="5"/>
      <c r="G100" s="5">
        <v>2</v>
      </c>
      <c r="H100" s="5">
        <v>7</v>
      </c>
      <c r="I100" s="5"/>
      <c r="J100" s="5">
        <v>2</v>
      </c>
      <c r="K100" s="5">
        <v>0.8</v>
      </c>
      <c r="L100" s="5"/>
    </row>
    <row r="101" spans="1:12">
      <c r="A101" s="5"/>
      <c r="B101" s="5">
        <v>3</v>
      </c>
      <c r="C101" s="5">
        <v>5600</v>
      </c>
      <c r="D101" s="5"/>
      <c r="E101" s="5">
        <v>18</v>
      </c>
      <c r="F101" s="5"/>
      <c r="G101" s="5">
        <v>3</v>
      </c>
      <c r="H101" s="5">
        <v>9</v>
      </c>
      <c r="I101" s="5"/>
      <c r="J101" s="5">
        <v>3</v>
      </c>
      <c r="K101" s="5">
        <v>1.2</v>
      </c>
      <c r="L101" s="5"/>
    </row>
    <row r="102" spans="1:12">
      <c r="A102" s="5"/>
      <c r="B102" s="5">
        <v>4</v>
      </c>
      <c r="C102" s="5">
        <v>6800</v>
      </c>
      <c r="D102" s="5"/>
      <c r="E102" s="5">
        <v>24</v>
      </c>
      <c r="F102" s="5"/>
      <c r="G102" s="5">
        <v>4</v>
      </c>
      <c r="H102" s="5">
        <v>11</v>
      </c>
      <c r="I102" s="5"/>
      <c r="J102" s="5">
        <v>4</v>
      </c>
      <c r="K102" s="5">
        <v>1.6</v>
      </c>
      <c r="L102" s="5"/>
    </row>
    <row r="103" spans="1:12">
      <c r="A103" s="5"/>
      <c r="B103" s="5">
        <v>5</v>
      </c>
      <c r="C103" s="5">
        <v>8000</v>
      </c>
      <c r="D103" s="5"/>
      <c r="E103" s="5"/>
      <c r="F103" s="5"/>
      <c r="G103" s="5">
        <v>5</v>
      </c>
      <c r="H103" s="5">
        <v>15</v>
      </c>
      <c r="I103" s="5"/>
      <c r="J103" s="5">
        <v>5</v>
      </c>
      <c r="K103" s="5">
        <v>2</v>
      </c>
      <c r="L103" s="5"/>
    </row>
    <row r="104" spans="1:12">
      <c r="A104" s="5"/>
      <c r="B104" s="5">
        <v>6</v>
      </c>
      <c r="C104" s="5">
        <v>0</v>
      </c>
      <c r="D104" s="5"/>
      <c r="E104" s="5"/>
      <c r="F104" s="5"/>
      <c r="G104" s="5"/>
      <c r="H104" s="5"/>
      <c r="I104" s="5"/>
      <c r="J104" s="5"/>
      <c r="K104" s="5"/>
      <c r="L104" s="5"/>
    </row>
    <row r="105" spans="1:1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</row>
    <row r="106" spans="1:1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</row>
    <row r="107" spans="1:1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</row>
    <row r="108" spans="1:1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</row>
    <row r="109" spans="1:1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</row>
    <row r="110" spans="1:1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A1:K108"/>
  <sheetViews>
    <sheetView zoomScaleNormal="100" workbookViewId="0"/>
  </sheetViews>
  <sheetFormatPr defaultRowHeight="14.4"/>
  <cols>
    <col min="1" max="1" width="36.88671875" bestFit="1" customWidth="1"/>
    <col min="2" max="2" width="15.6640625" bestFit="1" customWidth="1"/>
    <col min="3" max="3" width="11.77734375" bestFit="1" customWidth="1"/>
    <col min="4" max="4" width="17.33203125" bestFit="1" customWidth="1"/>
    <col min="5" max="5" width="8.77734375" bestFit="1" customWidth="1"/>
    <col min="7" max="7" width="6.21875" bestFit="1" customWidth="1"/>
    <col min="8" max="8" width="3" bestFit="1" customWidth="1"/>
    <col min="10" max="10" width="6.21875" bestFit="1" customWidth="1"/>
    <col min="11" max="11" width="4" bestFit="1" customWidth="1"/>
  </cols>
  <sheetData>
    <row r="1" spans="1:5" ht="25.8">
      <c r="A1" s="18" t="s">
        <v>154</v>
      </c>
      <c r="B1" s="7" t="s">
        <v>61</v>
      </c>
      <c r="C1" s="8" t="s">
        <v>59</v>
      </c>
      <c r="D1" s="9" t="s">
        <v>60</v>
      </c>
      <c r="E1" s="10"/>
    </row>
    <row r="2" spans="1:5" ht="21">
      <c r="A2" s="20" t="s">
        <v>8</v>
      </c>
      <c r="B2" s="7"/>
      <c r="C2" s="7" t="s">
        <v>9</v>
      </c>
      <c r="D2" s="7" t="s">
        <v>10</v>
      </c>
      <c r="E2" s="7" t="s">
        <v>67</v>
      </c>
    </row>
    <row r="3" spans="1:5">
      <c r="A3" s="22" t="s">
        <v>29</v>
      </c>
      <c r="B3" s="7"/>
      <c r="C3" s="8">
        <f>C5+C8+C10+(SUM(C11:C65))</f>
        <v>9490</v>
      </c>
      <c r="D3" s="8">
        <f>SUM(D5:D65)</f>
        <v>100</v>
      </c>
      <c r="E3" s="8">
        <f>SUM(E4:E9,E11:E65)</f>
        <v>20</v>
      </c>
    </row>
    <row r="4" spans="1:5" ht="21">
      <c r="A4" s="20" t="s">
        <v>1</v>
      </c>
      <c r="B4" s="7" t="s">
        <v>28</v>
      </c>
      <c r="C4" s="7" t="s">
        <v>9</v>
      </c>
      <c r="D4" s="7" t="s">
        <v>10</v>
      </c>
      <c r="E4" s="7" t="s">
        <v>83</v>
      </c>
    </row>
    <row r="5" spans="1:5" ht="72">
      <c r="A5" s="23" t="s">
        <v>114</v>
      </c>
      <c r="B5" s="7">
        <v>1</v>
      </c>
      <c r="C5" s="7">
        <v>1240</v>
      </c>
      <c r="D5" s="7">
        <v>100</v>
      </c>
      <c r="E5" s="7">
        <v>20</v>
      </c>
    </row>
    <row r="6" spans="1:5" ht="21">
      <c r="A6" s="20" t="s">
        <v>15</v>
      </c>
      <c r="B6" s="7">
        <v>1</v>
      </c>
      <c r="C6" s="7">
        <f>50000-C3</f>
        <v>40510</v>
      </c>
      <c r="D6" s="7">
        <v>0</v>
      </c>
      <c r="E6" s="7"/>
    </row>
    <row r="7" spans="1:5" ht="21">
      <c r="A7" s="20" t="s">
        <v>2</v>
      </c>
      <c r="B7" s="7"/>
      <c r="C7" s="7"/>
      <c r="D7" s="7"/>
      <c r="E7" s="7"/>
    </row>
    <row r="8" spans="1:5">
      <c r="A8" s="23" t="s">
        <v>43</v>
      </c>
      <c r="B8" s="11">
        <v>0</v>
      </c>
      <c r="C8" s="7">
        <f>B8*2500</f>
        <v>0</v>
      </c>
      <c r="D8" s="7">
        <v>0</v>
      </c>
      <c r="E8" s="7"/>
    </row>
    <row r="9" spans="1:5" ht="21">
      <c r="A9" s="20" t="s">
        <v>3</v>
      </c>
      <c r="B9" s="7"/>
      <c r="C9" s="7"/>
      <c r="D9" s="7"/>
      <c r="E9" s="7" t="s">
        <v>14</v>
      </c>
    </row>
    <row r="10" spans="1:5" ht="28.8">
      <c r="A10" s="23" t="s">
        <v>41</v>
      </c>
      <c r="B10" s="11">
        <v>1</v>
      </c>
      <c r="C10" s="7">
        <f>VLOOKUP(B10,B98:C108,2,FALSE)</f>
        <v>8000</v>
      </c>
      <c r="D10" s="7">
        <f>B10*0</f>
        <v>0</v>
      </c>
      <c r="E10" s="7">
        <f>B10*1</f>
        <v>1</v>
      </c>
    </row>
    <row r="11" spans="1:5">
      <c r="A11" s="23" t="s">
        <v>92</v>
      </c>
      <c r="B11" s="11">
        <v>0</v>
      </c>
      <c r="C11" s="7">
        <f>VLOOKUP(B11,B91:C93,2,FALSE)</f>
        <v>0</v>
      </c>
      <c r="D11" s="7">
        <f>VLOOKUP(B11,D91:E93,2,FALSE)</f>
        <v>0</v>
      </c>
      <c r="E11" s="7"/>
    </row>
    <row r="12" spans="1:5" ht="34.799999999999997">
      <c r="A12" s="29" t="s">
        <v>106</v>
      </c>
      <c r="B12" s="7"/>
      <c r="C12" s="7"/>
      <c r="D12" s="7"/>
      <c r="E12" s="7"/>
    </row>
    <row r="13" spans="1:5">
      <c r="A13" s="23" t="s">
        <v>90</v>
      </c>
      <c r="B13" s="11">
        <v>0</v>
      </c>
      <c r="C13" s="7">
        <f>B13*3</f>
        <v>0</v>
      </c>
      <c r="D13" s="7">
        <f>B13*1</f>
        <v>0</v>
      </c>
      <c r="E13" s="7"/>
    </row>
    <row r="14" spans="1:5" ht="28.8">
      <c r="A14" s="23" t="s">
        <v>91</v>
      </c>
      <c r="B14" s="11">
        <v>0</v>
      </c>
      <c r="C14" s="7">
        <f>B14*7</f>
        <v>0</v>
      </c>
      <c r="D14" s="7">
        <f>B14*1</f>
        <v>0</v>
      </c>
      <c r="E14" s="7"/>
    </row>
    <row r="15" spans="1:5">
      <c r="A15" s="23" t="s">
        <v>98</v>
      </c>
      <c r="B15" s="11">
        <v>0</v>
      </c>
      <c r="C15" s="7">
        <f>B15*2</f>
        <v>0</v>
      </c>
      <c r="D15" s="7">
        <v>0</v>
      </c>
      <c r="E15" s="7"/>
    </row>
    <row r="16" spans="1:5">
      <c r="A16" s="23" t="s">
        <v>99</v>
      </c>
      <c r="B16" s="11">
        <v>0</v>
      </c>
      <c r="C16" s="7">
        <f>B16*1.5</f>
        <v>0</v>
      </c>
      <c r="D16" s="7">
        <f>B16*1</f>
        <v>0</v>
      </c>
      <c r="E16" s="7"/>
    </row>
    <row r="17" spans="1:5" ht="21">
      <c r="A17" s="20" t="s">
        <v>33</v>
      </c>
      <c r="B17" s="7"/>
      <c r="C17" s="7"/>
      <c r="D17" s="7"/>
      <c r="E17" s="7"/>
    </row>
    <row r="18" spans="1:5">
      <c r="A18" s="23" t="s">
        <v>43</v>
      </c>
      <c r="B18" s="11">
        <v>1</v>
      </c>
      <c r="C18" s="7">
        <f>B18*250</f>
        <v>250</v>
      </c>
      <c r="D18" s="7">
        <v>0</v>
      </c>
      <c r="E18" s="7"/>
    </row>
    <row r="19" spans="1:5" ht="21">
      <c r="A19" s="20" t="s">
        <v>34</v>
      </c>
      <c r="B19" s="7"/>
      <c r="C19" s="7"/>
      <c r="D19" s="7"/>
      <c r="E19" s="7"/>
    </row>
    <row r="20" spans="1:5">
      <c r="A20" s="23" t="s">
        <v>113</v>
      </c>
      <c r="B20" s="11">
        <v>0</v>
      </c>
      <c r="C20" s="7">
        <f>B20*48</f>
        <v>0</v>
      </c>
      <c r="D20" s="7">
        <v>0</v>
      </c>
      <c r="E20" s="7"/>
    </row>
    <row r="21" spans="1:5" ht="28.8">
      <c r="A21" s="23" t="s">
        <v>110</v>
      </c>
      <c r="B21" s="11">
        <v>0</v>
      </c>
      <c r="C21" s="7">
        <f>B21*30</f>
        <v>0</v>
      </c>
      <c r="D21" s="7">
        <v>0</v>
      </c>
      <c r="E21" s="7"/>
    </row>
    <row r="22" spans="1:5">
      <c r="A22" s="23" t="s">
        <v>123</v>
      </c>
      <c r="B22" s="11">
        <v>0</v>
      </c>
      <c r="C22" s="7">
        <f>B22*108</f>
        <v>0</v>
      </c>
      <c r="D22" s="7">
        <v>0</v>
      </c>
      <c r="E22" s="7"/>
    </row>
    <row r="23" spans="1:5">
      <c r="A23" s="23" t="s">
        <v>107</v>
      </c>
      <c r="B23" s="11">
        <v>0</v>
      </c>
      <c r="C23" s="7">
        <f>B23*42</f>
        <v>0</v>
      </c>
      <c r="D23" s="7">
        <f>B23*6</f>
        <v>0</v>
      </c>
      <c r="E23" s="7"/>
    </row>
    <row r="24" spans="1:5">
      <c r="A24" s="23" t="s">
        <v>68</v>
      </c>
      <c r="B24" s="11">
        <v>0</v>
      </c>
      <c r="C24" s="7">
        <f>B24*25</f>
        <v>0</v>
      </c>
      <c r="D24" s="7">
        <f>B24*6</f>
        <v>0</v>
      </c>
      <c r="E24" s="7"/>
    </row>
    <row r="25" spans="1:5">
      <c r="A25" s="23" t="s">
        <v>120</v>
      </c>
      <c r="B25" s="11">
        <v>0</v>
      </c>
      <c r="C25" s="7">
        <f>B25*72</f>
        <v>0</v>
      </c>
      <c r="D25" s="7">
        <f>B25*6</f>
        <v>0</v>
      </c>
      <c r="E25" s="7"/>
    </row>
    <row r="26" spans="1:5">
      <c r="A26" s="23" t="s">
        <v>111</v>
      </c>
      <c r="B26" s="11">
        <v>0</v>
      </c>
      <c r="C26" s="7">
        <f>B26*15</f>
        <v>0</v>
      </c>
      <c r="D26" s="7">
        <f>B26*1</f>
        <v>0</v>
      </c>
      <c r="E26" s="7"/>
    </row>
    <row r="27" spans="1:5">
      <c r="A27" s="23" t="s">
        <v>124</v>
      </c>
      <c r="B27" s="11">
        <v>0</v>
      </c>
      <c r="C27" s="7">
        <f>B27*132</f>
        <v>0</v>
      </c>
      <c r="D27" s="7">
        <f>B27*6</f>
        <v>0</v>
      </c>
      <c r="E27" s="7"/>
    </row>
    <row r="28" spans="1:5">
      <c r="A28" s="23" t="s">
        <v>38</v>
      </c>
      <c r="B28" s="11">
        <v>0</v>
      </c>
      <c r="C28" s="7">
        <f>B28*0.5</f>
        <v>0</v>
      </c>
      <c r="D28" s="7">
        <v>0</v>
      </c>
      <c r="E28" s="7"/>
    </row>
    <row r="29" spans="1:5" ht="21">
      <c r="A29" s="20" t="s">
        <v>5</v>
      </c>
      <c r="B29" s="7"/>
      <c r="C29" s="7"/>
      <c r="D29" s="7"/>
      <c r="E29" s="7" t="s">
        <v>83</v>
      </c>
    </row>
    <row r="30" spans="1:5" ht="57.6">
      <c r="A30" s="23" t="s">
        <v>79</v>
      </c>
      <c r="B30" s="11">
        <v>0</v>
      </c>
      <c r="C30" s="7">
        <v>0</v>
      </c>
      <c r="D30" s="7">
        <v>0</v>
      </c>
      <c r="E30" s="7">
        <v>0</v>
      </c>
    </row>
    <row r="31" spans="1:5">
      <c r="A31" s="23" t="s">
        <v>100</v>
      </c>
      <c r="B31" s="11">
        <v>0</v>
      </c>
      <c r="C31" s="7">
        <f>B31*1</f>
        <v>0</v>
      </c>
      <c r="D31" s="7">
        <f>B31*0</f>
        <v>0</v>
      </c>
      <c r="E31" s="7">
        <v>0</v>
      </c>
    </row>
    <row r="32" spans="1:5">
      <c r="A32" s="23" t="s">
        <v>69</v>
      </c>
      <c r="B32" s="11">
        <v>0</v>
      </c>
      <c r="C32" s="7">
        <f>B32*14</f>
        <v>0</v>
      </c>
      <c r="D32" s="7">
        <f>B32*2</f>
        <v>0</v>
      </c>
      <c r="E32" s="7">
        <v>0</v>
      </c>
    </row>
    <row r="33" spans="1:5">
      <c r="A33" s="23" t="s">
        <v>54</v>
      </c>
      <c r="B33" s="11">
        <v>0</v>
      </c>
      <c r="C33" s="7">
        <f>B33*20</f>
        <v>0</v>
      </c>
      <c r="D33" s="7">
        <v>0</v>
      </c>
      <c r="E33" s="7">
        <v>0</v>
      </c>
    </row>
    <row r="34" spans="1:5">
      <c r="A34" s="23" t="s">
        <v>39</v>
      </c>
      <c r="B34" s="11">
        <v>0</v>
      </c>
      <c r="C34" s="7">
        <f>B34*10</f>
        <v>0</v>
      </c>
      <c r="D34" s="7">
        <f>B34*1</f>
        <v>0</v>
      </c>
      <c r="E34" s="7">
        <v>0</v>
      </c>
    </row>
    <row r="35" spans="1:5">
      <c r="A35" s="23" t="s">
        <v>55</v>
      </c>
      <c r="B35" s="11">
        <v>0</v>
      </c>
      <c r="C35" s="7">
        <f>B35*20</f>
        <v>0</v>
      </c>
      <c r="D35" s="7">
        <f>B35*1</f>
        <v>0</v>
      </c>
      <c r="E35" s="7">
        <v>0</v>
      </c>
    </row>
    <row r="36" spans="1:5">
      <c r="A36" s="23" t="s">
        <v>56</v>
      </c>
      <c r="B36" s="11">
        <v>0</v>
      </c>
      <c r="C36" s="7">
        <f>B36*20</f>
        <v>0</v>
      </c>
      <c r="D36" s="7">
        <f>B36*1</f>
        <v>0</v>
      </c>
      <c r="E36" s="7">
        <f>B36*1</f>
        <v>0</v>
      </c>
    </row>
    <row r="37" spans="1:5">
      <c r="A37" s="23" t="s">
        <v>143</v>
      </c>
      <c r="B37" s="11">
        <v>0</v>
      </c>
      <c r="C37" s="7">
        <f>B37*1000</f>
        <v>0</v>
      </c>
      <c r="D37" s="7">
        <f>B37*30</f>
        <v>0</v>
      </c>
      <c r="E37" s="7">
        <f>B37*3</f>
        <v>0</v>
      </c>
    </row>
    <row r="38" spans="1:5">
      <c r="A38" s="23" t="s">
        <v>115</v>
      </c>
      <c r="B38" s="11">
        <v>0</v>
      </c>
      <c r="C38" s="7">
        <f>B38*10</f>
        <v>0</v>
      </c>
      <c r="D38" s="7">
        <f>B38*2</f>
        <v>0</v>
      </c>
      <c r="E38" s="7">
        <v>0</v>
      </c>
    </row>
    <row r="39" spans="1:5" ht="14.4" customHeight="1">
      <c r="A39" s="23" t="s">
        <v>116</v>
      </c>
      <c r="B39" s="12">
        <v>0</v>
      </c>
      <c r="C39" s="12">
        <v>0</v>
      </c>
      <c r="D39" s="12">
        <v>0</v>
      </c>
      <c r="E39" s="12">
        <v>0</v>
      </c>
    </row>
    <row r="40" spans="1:5">
      <c r="A40" s="23" t="s">
        <v>133</v>
      </c>
      <c r="B40" s="11">
        <v>0</v>
      </c>
      <c r="C40" s="7">
        <f>B40*25</f>
        <v>0</v>
      </c>
      <c r="D40" s="7">
        <f>B40*4</f>
        <v>0</v>
      </c>
      <c r="E40" s="7">
        <v>0</v>
      </c>
    </row>
    <row r="41" spans="1:5" ht="14.4" customHeight="1">
      <c r="A41" s="23" t="s">
        <v>134</v>
      </c>
      <c r="B41" s="12">
        <v>0</v>
      </c>
      <c r="C41" s="12">
        <v>0</v>
      </c>
      <c r="D41" s="12">
        <v>0</v>
      </c>
      <c r="E41" s="12">
        <v>0</v>
      </c>
    </row>
    <row r="42" spans="1:5">
      <c r="A42" s="23" t="s">
        <v>144</v>
      </c>
      <c r="B42" s="13">
        <v>0</v>
      </c>
      <c r="C42" s="14">
        <f>B42*100</f>
        <v>0</v>
      </c>
      <c r="D42" s="14">
        <f>B42*8</f>
        <v>0</v>
      </c>
      <c r="E42" s="14">
        <v>0</v>
      </c>
    </row>
    <row r="43" spans="1:5" ht="14.4" customHeight="1">
      <c r="A43" s="23" t="s">
        <v>145</v>
      </c>
      <c r="B43" s="12">
        <v>0</v>
      </c>
      <c r="C43" s="12">
        <v>0</v>
      </c>
      <c r="D43" s="12">
        <v>0</v>
      </c>
      <c r="E43" s="12">
        <v>0</v>
      </c>
    </row>
    <row r="44" spans="1:5">
      <c r="A44" s="23" t="s">
        <v>139</v>
      </c>
      <c r="B44" s="12">
        <v>0</v>
      </c>
      <c r="C44" s="14">
        <f>B44*250</f>
        <v>0</v>
      </c>
      <c r="D44" s="14">
        <f>B44*30</f>
        <v>0</v>
      </c>
      <c r="E44" s="14">
        <v>0</v>
      </c>
    </row>
    <row r="45" spans="1:5">
      <c r="A45" s="23" t="s">
        <v>140</v>
      </c>
      <c r="B45" s="12">
        <v>0</v>
      </c>
      <c r="C45" s="14">
        <f>B45*600</f>
        <v>0</v>
      </c>
      <c r="D45" s="14">
        <f>B45*30</f>
        <v>0</v>
      </c>
      <c r="E45" s="14">
        <v>0</v>
      </c>
    </row>
    <row r="46" spans="1:5">
      <c r="A46" s="23" t="s">
        <v>146</v>
      </c>
      <c r="B46" s="13">
        <v>0</v>
      </c>
      <c r="C46" s="14">
        <f>B46*1000</f>
        <v>0</v>
      </c>
      <c r="D46" s="14">
        <f>B46*60</f>
        <v>0</v>
      </c>
      <c r="E46" s="14">
        <f>B46*15</f>
        <v>0</v>
      </c>
    </row>
    <row r="47" spans="1:5">
      <c r="A47" s="23" t="s">
        <v>148</v>
      </c>
      <c r="B47" s="13">
        <v>0</v>
      </c>
      <c r="C47" s="14">
        <f>B47*90</f>
        <v>0</v>
      </c>
      <c r="D47" s="14">
        <v>0</v>
      </c>
      <c r="E47" s="14">
        <v>0</v>
      </c>
    </row>
    <row r="48" spans="1:5">
      <c r="A48" s="23" t="s">
        <v>147</v>
      </c>
      <c r="B48" s="13">
        <v>0</v>
      </c>
      <c r="C48" s="14">
        <f>B48*180</f>
        <v>0</v>
      </c>
      <c r="D48" s="14">
        <v>0</v>
      </c>
      <c r="E48" s="14">
        <v>0</v>
      </c>
    </row>
    <row r="49" spans="1:5">
      <c r="A49" s="23" t="s">
        <v>149</v>
      </c>
      <c r="B49" s="13">
        <v>0</v>
      </c>
      <c r="C49" s="14">
        <f>B49*360</f>
        <v>0</v>
      </c>
      <c r="D49" s="14">
        <v>0</v>
      </c>
      <c r="E49" s="14">
        <v>0</v>
      </c>
    </row>
    <row r="50" spans="1:5">
      <c r="A50" s="23" t="s">
        <v>138</v>
      </c>
      <c r="B50" s="12">
        <v>0</v>
      </c>
      <c r="C50" s="14">
        <f>B50*50</f>
        <v>0</v>
      </c>
      <c r="D50" s="14">
        <f>B50*5</f>
        <v>0</v>
      </c>
      <c r="E50" s="14">
        <f>B50*3</f>
        <v>0</v>
      </c>
    </row>
    <row r="51" spans="1:5" ht="21">
      <c r="A51" s="20" t="s">
        <v>85</v>
      </c>
      <c r="B51" s="7"/>
      <c r="C51" s="7"/>
      <c r="D51" s="7" t="s">
        <v>85</v>
      </c>
      <c r="E51" s="7" t="s">
        <v>83</v>
      </c>
    </row>
    <row r="52" spans="1:5">
      <c r="A52" s="22" t="s">
        <v>83</v>
      </c>
      <c r="B52" s="11">
        <v>0</v>
      </c>
      <c r="C52" s="7">
        <f>B52*2</f>
        <v>0</v>
      </c>
      <c r="D52" s="7">
        <v>0</v>
      </c>
      <c r="E52" s="7">
        <f>B52</f>
        <v>0</v>
      </c>
    </row>
    <row r="53" spans="1:5">
      <c r="A53" s="23" t="s">
        <v>86</v>
      </c>
      <c r="B53" s="11">
        <v>0</v>
      </c>
      <c r="C53" s="7">
        <f>B53*20</f>
        <v>0</v>
      </c>
      <c r="D53" s="7">
        <f>B53*10</f>
        <v>0</v>
      </c>
      <c r="E53" s="7">
        <v>0</v>
      </c>
    </row>
    <row r="54" spans="1:5">
      <c r="A54" s="23" t="s">
        <v>95</v>
      </c>
      <c r="B54" s="11">
        <v>0</v>
      </c>
      <c r="C54" s="7">
        <f>B54*90</f>
        <v>0</v>
      </c>
      <c r="D54" s="7">
        <f>B54*40</f>
        <v>0</v>
      </c>
      <c r="E54" s="7">
        <f>B54*3</f>
        <v>0</v>
      </c>
    </row>
    <row r="55" spans="1:5">
      <c r="A55" s="23" t="s">
        <v>108</v>
      </c>
      <c r="B55" s="11">
        <v>0</v>
      </c>
      <c r="C55" s="7">
        <f>B55*140</f>
        <v>0</v>
      </c>
      <c r="D55" s="7">
        <f>B55*120</f>
        <v>0</v>
      </c>
      <c r="E55" s="7">
        <f>B55*9</f>
        <v>0</v>
      </c>
    </row>
    <row r="56" spans="1:5">
      <c r="A56" s="23" t="s">
        <v>128</v>
      </c>
      <c r="B56" s="11">
        <v>0</v>
      </c>
      <c r="C56" s="7">
        <f>B56*900</f>
        <v>0</v>
      </c>
      <c r="D56" s="7">
        <f>B56*400</f>
        <v>0</v>
      </c>
      <c r="E56" s="7">
        <f>B56*30</f>
        <v>0</v>
      </c>
    </row>
    <row r="57" spans="1:5">
      <c r="A57" s="23" t="s">
        <v>129</v>
      </c>
      <c r="B57" s="11">
        <v>0</v>
      </c>
      <c r="C57" s="7">
        <f>B57*320</f>
        <v>0</v>
      </c>
      <c r="D57" s="7">
        <f>B57*60</f>
        <v>0</v>
      </c>
      <c r="E57" s="7">
        <f>B57*4</f>
        <v>0</v>
      </c>
    </row>
    <row r="58" spans="1:5">
      <c r="A58" s="23" t="s">
        <v>150</v>
      </c>
      <c r="B58" s="11">
        <v>0</v>
      </c>
      <c r="C58" s="7">
        <f>B58*3000</f>
        <v>0</v>
      </c>
      <c r="D58" s="7">
        <f>B58*1200</f>
        <v>0</v>
      </c>
      <c r="E58" s="7">
        <f>B58*100</f>
        <v>0</v>
      </c>
    </row>
    <row r="59" spans="1:5">
      <c r="A59" s="23" t="s">
        <v>151</v>
      </c>
      <c r="B59" s="11">
        <v>0</v>
      </c>
      <c r="C59" s="7">
        <f>B59*1410</f>
        <v>0</v>
      </c>
      <c r="D59" s="7">
        <f>B59*264</f>
        <v>0</v>
      </c>
      <c r="E59" s="7">
        <f>B59*12</f>
        <v>0</v>
      </c>
    </row>
    <row r="60" spans="1:5">
      <c r="A60" s="23" t="s">
        <v>126</v>
      </c>
      <c r="B60" s="11">
        <v>0</v>
      </c>
      <c r="C60" s="7">
        <f>B60*50</f>
        <v>0</v>
      </c>
      <c r="D60" s="7">
        <v>0</v>
      </c>
      <c r="E60" s="7">
        <v>0</v>
      </c>
    </row>
    <row r="61" spans="1:5">
      <c r="A61" s="23" t="s">
        <v>130</v>
      </c>
      <c r="B61" s="11">
        <v>0</v>
      </c>
      <c r="C61" s="7">
        <f>B61*300</f>
        <v>0</v>
      </c>
      <c r="D61" s="7">
        <v>0</v>
      </c>
      <c r="E61" s="7">
        <v>0</v>
      </c>
    </row>
    <row r="62" spans="1:5" ht="21">
      <c r="A62" s="20" t="s">
        <v>7</v>
      </c>
      <c r="B62" s="17"/>
      <c r="C62" s="17"/>
      <c r="D62" s="17"/>
      <c r="E62" s="21"/>
    </row>
    <row r="63" spans="1:5">
      <c r="A63" s="22" t="s">
        <v>24</v>
      </c>
      <c r="B63" s="17">
        <f>50000*10</f>
        <v>500000</v>
      </c>
      <c r="C63" s="17"/>
      <c r="D63" s="17"/>
      <c r="E63" s="21"/>
    </row>
    <row r="64" spans="1:5">
      <c r="A64" s="22" t="s">
        <v>25</v>
      </c>
      <c r="B64" s="17">
        <f>B63*0.75</f>
        <v>375000</v>
      </c>
      <c r="C64" s="17"/>
      <c r="D64" s="17"/>
      <c r="E64" s="21"/>
    </row>
    <row r="65" spans="1:5">
      <c r="A65" s="22" t="s">
        <v>50</v>
      </c>
      <c r="B65" s="17">
        <f>B63*0.5</f>
        <v>250000</v>
      </c>
      <c r="C65" s="17"/>
      <c r="D65" s="17"/>
      <c r="E65" s="21"/>
    </row>
    <row r="66" spans="1:5">
      <c r="A66" s="22" t="s">
        <v>51</v>
      </c>
      <c r="B66" s="17">
        <f>B63*0.25</f>
        <v>125000</v>
      </c>
      <c r="C66" s="17"/>
      <c r="D66" s="17"/>
      <c r="E66" s="21"/>
    </row>
    <row r="67" spans="1:5" ht="21">
      <c r="A67" s="20" t="s">
        <v>6</v>
      </c>
      <c r="B67" s="17"/>
      <c r="C67" s="17"/>
      <c r="D67" s="17"/>
      <c r="E67" s="21"/>
    </row>
    <row r="68" spans="1:5">
      <c r="A68" s="22"/>
      <c r="B68" s="17"/>
      <c r="C68" s="17"/>
      <c r="D68" s="17"/>
      <c r="E68" s="21"/>
    </row>
    <row r="69" spans="1:5">
      <c r="A69" s="22"/>
      <c r="B69" s="17"/>
      <c r="C69" s="17"/>
      <c r="D69" s="17"/>
      <c r="E69" s="21"/>
    </row>
    <row r="70" spans="1:5">
      <c r="A70" s="24"/>
      <c r="B70" s="25"/>
      <c r="C70" s="25"/>
      <c r="D70" s="25"/>
      <c r="E70" s="26"/>
    </row>
    <row r="90" spans="2:11">
      <c r="B90" s="5" t="s">
        <v>93</v>
      </c>
      <c r="C90" s="5"/>
      <c r="D90" s="5" t="s">
        <v>97</v>
      </c>
      <c r="E90" s="5"/>
      <c r="F90" s="5"/>
      <c r="G90" s="5"/>
      <c r="H90" s="5"/>
      <c r="I90" s="5"/>
      <c r="J90" s="5"/>
      <c r="K90" s="5"/>
    </row>
    <row r="91" spans="2:11">
      <c r="B91" s="5">
        <v>0</v>
      </c>
      <c r="C91" s="5">
        <v>0</v>
      </c>
      <c r="D91" s="5">
        <v>0</v>
      </c>
      <c r="E91" s="5">
        <v>0</v>
      </c>
      <c r="F91" s="5"/>
      <c r="G91" s="5"/>
      <c r="H91" s="5"/>
      <c r="I91" s="5"/>
      <c r="J91" s="5"/>
      <c r="K91" s="5"/>
    </row>
    <row r="92" spans="2:11">
      <c r="B92" s="5">
        <v>1</v>
      </c>
      <c r="C92" s="5">
        <v>5000</v>
      </c>
      <c r="D92" s="5">
        <v>1</v>
      </c>
      <c r="E92" s="5">
        <v>8</v>
      </c>
      <c r="F92" s="5"/>
      <c r="G92" s="5"/>
      <c r="H92" s="5"/>
      <c r="I92" s="5"/>
      <c r="J92" s="5"/>
      <c r="K92" s="5"/>
    </row>
    <row r="93" spans="2:11">
      <c r="B93" s="5">
        <v>2</v>
      </c>
      <c r="C93" s="5">
        <v>10000</v>
      </c>
      <c r="D93" s="5">
        <v>2</v>
      </c>
      <c r="E93" s="5">
        <v>10</v>
      </c>
      <c r="F93" s="5"/>
      <c r="G93" s="5"/>
      <c r="H93" s="5"/>
      <c r="I93" s="5"/>
      <c r="J93" s="5"/>
      <c r="K93" s="5"/>
    </row>
    <row r="94" spans="2:11"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2:11">
      <c r="B95" s="5"/>
      <c r="C95" s="5"/>
      <c r="D95" s="5"/>
      <c r="E95" s="5"/>
      <c r="F95" s="5"/>
      <c r="G95" s="5"/>
      <c r="H95" s="5"/>
      <c r="I95" s="5"/>
      <c r="J95" s="5"/>
      <c r="K95" s="5"/>
    </row>
    <row r="96" spans="2:11"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2:11">
      <c r="B97" s="5" t="s">
        <v>62</v>
      </c>
      <c r="C97" s="5"/>
      <c r="D97" s="5"/>
      <c r="E97" s="5"/>
      <c r="F97" s="5"/>
      <c r="G97" s="5"/>
      <c r="H97" s="5"/>
      <c r="I97" s="5"/>
      <c r="J97" s="5"/>
      <c r="K97" s="5"/>
    </row>
    <row r="98" spans="2:11">
      <c r="B98" s="5" t="s">
        <v>12</v>
      </c>
      <c r="C98" s="5" t="s">
        <v>42</v>
      </c>
      <c r="D98" s="5"/>
      <c r="E98" s="5"/>
      <c r="F98" s="5"/>
      <c r="G98" s="5" t="s">
        <v>12</v>
      </c>
      <c r="H98" s="5"/>
      <c r="I98" s="5"/>
      <c r="J98" s="5" t="s">
        <v>12</v>
      </c>
      <c r="K98" s="5"/>
    </row>
    <row r="99" spans="2:11">
      <c r="B99" s="5">
        <v>1</v>
      </c>
      <c r="C99" s="5">
        <v>8000</v>
      </c>
      <c r="D99" s="5"/>
      <c r="E99" s="5">
        <v>0</v>
      </c>
      <c r="F99" s="5"/>
      <c r="G99" s="5">
        <v>1</v>
      </c>
      <c r="H99" s="5">
        <v>5</v>
      </c>
      <c r="I99" s="5"/>
      <c r="J99" s="5">
        <v>1</v>
      </c>
      <c r="K99" s="5">
        <v>0.4</v>
      </c>
    </row>
    <row r="100" spans="2:11">
      <c r="B100" s="5">
        <v>2</v>
      </c>
      <c r="C100" s="5">
        <v>11000</v>
      </c>
      <c r="D100" s="5"/>
      <c r="E100" s="5">
        <v>12</v>
      </c>
      <c r="F100" s="5"/>
      <c r="G100" s="5">
        <v>2</v>
      </c>
      <c r="H100" s="5">
        <v>7</v>
      </c>
      <c r="I100" s="5"/>
      <c r="J100" s="5">
        <v>2</v>
      </c>
      <c r="K100" s="5">
        <v>0.8</v>
      </c>
    </row>
    <row r="101" spans="2:11">
      <c r="B101" s="5">
        <v>3</v>
      </c>
      <c r="C101" s="5">
        <v>14000</v>
      </c>
      <c r="D101" s="5"/>
      <c r="E101" s="5">
        <v>18</v>
      </c>
      <c r="F101" s="5"/>
      <c r="G101" s="5">
        <v>3</v>
      </c>
      <c r="H101" s="5">
        <v>9</v>
      </c>
      <c r="I101" s="5"/>
      <c r="J101" s="5">
        <v>3</v>
      </c>
      <c r="K101" s="5">
        <v>1.2</v>
      </c>
    </row>
    <row r="102" spans="2:11">
      <c r="B102" s="5">
        <v>4</v>
      </c>
      <c r="C102" s="5">
        <v>17000</v>
      </c>
      <c r="D102" s="5"/>
      <c r="E102" s="5">
        <v>24</v>
      </c>
      <c r="F102" s="5"/>
      <c r="G102" s="5">
        <v>4</v>
      </c>
      <c r="H102" s="5">
        <v>11</v>
      </c>
      <c r="I102" s="5"/>
      <c r="J102" s="5">
        <v>4</v>
      </c>
      <c r="K102" s="5">
        <v>1.6</v>
      </c>
    </row>
    <row r="103" spans="2:11">
      <c r="B103" s="5">
        <v>5</v>
      </c>
      <c r="C103" s="5">
        <v>20000</v>
      </c>
      <c r="D103" s="5"/>
      <c r="E103" s="5"/>
      <c r="F103" s="5"/>
      <c r="G103" s="5">
        <v>5</v>
      </c>
      <c r="H103" s="5">
        <v>15</v>
      </c>
      <c r="I103" s="5"/>
      <c r="J103" s="5">
        <v>5</v>
      </c>
      <c r="K103" s="5">
        <v>2</v>
      </c>
    </row>
    <row r="104" spans="2:11">
      <c r="B104" s="5">
        <v>6</v>
      </c>
      <c r="C104" s="5">
        <v>0</v>
      </c>
      <c r="D104" s="5"/>
      <c r="E104" s="5"/>
      <c r="F104" s="5"/>
      <c r="G104" s="5"/>
      <c r="H104" s="5"/>
      <c r="I104" s="5"/>
      <c r="J104" s="5"/>
      <c r="K104" s="5"/>
    </row>
    <row r="105" spans="2:11">
      <c r="B105" s="5"/>
      <c r="C105" s="5"/>
      <c r="D105" s="5"/>
      <c r="E105" s="5"/>
      <c r="F105" s="5"/>
      <c r="G105" s="5"/>
      <c r="H105" s="5"/>
    </row>
    <row r="106" spans="2:11">
      <c r="B106" s="4"/>
      <c r="C106" s="4"/>
    </row>
    <row r="107" spans="2:11">
      <c r="B107" s="4"/>
      <c r="C107" s="4"/>
    </row>
    <row r="108" spans="2:11">
      <c r="B108" s="4"/>
      <c r="C108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66"/>
  <sheetViews>
    <sheetView zoomScaleNormal="100" workbookViewId="0"/>
  </sheetViews>
  <sheetFormatPr defaultRowHeight="14.4"/>
  <cols>
    <col min="1" max="1" width="29.5546875" bestFit="1" customWidth="1"/>
    <col min="2" max="2" width="16.109375" bestFit="1" customWidth="1"/>
    <col min="3" max="3" width="16.33203125" bestFit="1" customWidth="1"/>
    <col min="4" max="4" width="17.21875" bestFit="1" customWidth="1"/>
  </cols>
  <sheetData>
    <row r="1" spans="1:5" ht="25.8">
      <c r="A1" s="18" t="s">
        <v>70</v>
      </c>
      <c r="B1" s="7" t="s">
        <v>61</v>
      </c>
      <c r="C1" s="8" t="s">
        <v>59</v>
      </c>
      <c r="D1" s="9" t="s">
        <v>60</v>
      </c>
      <c r="E1" s="19"/>
    </row>
    <row r="2" spans="1:5" ht="21">
      <c r="A2" s="20" t="s">
        <v>8</v>
      </c>
      <c r="B2" s="7"/>
      <c r="C2" s="7" t="s">
        <v>9</v>
      </c>
      <c r="D2" s="7" t="s">
        <v>10</v>
      </c>
      <c r="E2" s="21"/>
    </row>
    <row r="3" spans="1:5">
      <c r="A3" s="22" t="s">
        <v>29</v>
      </c>
      <c r="B3" s="7"/>
      <c r="C3" s="8">
        <f>C5+C8+C10+(SUM(C11:C22))</f>
        <v>8.0500000000000007</v>
      </c>
      <c r="D3" s="8">
        <f>SUM(D5:D22)</f>
        <v>1</v>
      </c>
      <c r="E3" s="21"/>
    </row>
    <row r="4" spans="1:5" ht="21">
      <c r="A4" s="20" t="s">
        <v>1</v>
      </c>
      <c r="B4" s="7" t="s">
        <v>28</v>
      </c>
      <c r="C4" s="7" t="s">
        <v>9</v>
      </c>
      <c r="D4" s="7" t="s">
        <v>10</v>
      </c>
      <c r="E4" s="21"/>
    </row>
    <row r="5" spans="1:5" ht="100.8">
      <c r="A5" s="23" t="s">
        <v>71</v>
      </c>
      <c r="B5" s="7">
        <v>1</v>
      </c>
      <c r="C5" s="7">
        <v>2.2999999999999998</v>
      </c>
      <c r="D5" s="7">
        <v>1</v>
      </c>
      <c r="E5" s="21"/>
    </row>
    <row r="6" spans="1:5" ht="21">
      <c r="A6" s="20" t="s">
        <v>15</v>
      </c>
      <c r="B6" s="7">
        <v>1</v>
      </c>
      <c r="C6" s="7">
        <f>15-C3</f>
        <v>6.9499999999999993</v>
      </c>
      <c r="D6" s="7">
        <v>0</v>
      </c>
      <c r="E6" s="21"/>
    </row>
    <row r="7" spans="1:5" ht="21">
      <c r="A7" s="20" t="s">
        <v>2</v>
      </c>
      <c r="B7" s="7"/>
      <c r="C7" s="7"/>
      <c r="D7" s="7"/>
      <c r="E7" s="21"/>
    </row>
    <row r="8" spans="1:5">
      <c r="A8" s="23" t="s">
        <v>57</v>
      </c>
      <c r="B8" s="11">
        <v>1</v>
      </c>
      <c r="C8" s="7">
        <f>B8*0.75</f>
        <v>0.75</v>
      </c>
      <c r="D8" s="7">
        <v>0</v>
      </c>
      <c r="E8" s="21"/>
    </row>
    <row r="9" spans="1:5" ht="21">
      <c r="A9" s="20" t="s">
        <v>3</v>
      </c>
      <c r="B9" s="7"/>
      <c r="C9" s="7"/>
      <c r="D9" s="7"/>
      <c r="E9" s="7" t="s">
        <v>14</v>
      </c>
    </row>
    <row r="10" spans="1:5" ht="28.8">
      <c r="A10" s="23" t="s">
        <v>72</v>
      </c>
      <c r="B10" s="11">
        <v>1</v>
      </c>
      <c r="C10" s="7">
        <f>VLOOKUP(B10,C38:D42,2,FALSE)</f>
        <v>3.75</v>
      </c>
      <c r="D10" s="7">
        <f>B10*0</f>
        <v>0</v>
      </c>
      <c r="E10" s="7">
        <f>B10</f>
        <v>1</v>
      </c>
    </row>
    <row r="11" spans="1:5" ht="21">
      <c r="A11" s="20" t="s">
        <v>32</v>
      </c>
      <c r="B11" s="7"/>
      <c r="C11" s="7"/>
      <c r="D11" s="7"/>
      <c r="E11" s="21"/>
    </row>
    <row r="12" spans="1:5">
      <c r="A12" s="23"/>
      <c r="B12" s="11">
        <v>1</v>
      </c>
      <c r="C12" s="7">
        <v>1</v>
      </c>
      <c r="D12" s="7">
        <v>0</v>
      </c>
      <c r="E12" s="21"/>
    </row>
    <row r="13" spans="1:5" ht="21">
      <c r="A13" s="20" t="s">
        <v>33</v>
      </c>
      <c r="B13" s="7"/>
      <c r="C13" s="7"/>
      <c r="D13" s="7"/>
      <c r="E13" s="21"/>
    </row>
    <row r="14" spans="1:5">
      <c r="A14" s="23" t="s">
        <v>74</v>
      </c>
      <c r="B14" s="11">
        <v>3</v>
      </c>
      <c r="C14" s="7">
        <f>VLOOKUP(B14,C44:D50,2,FALSE)</f>
        <v>0.25</v>
      </c>
      <c r="D14" s="7">
        <v>0</v>
      </c>
      <c r="E14" s="21"/>
    </row>
    <row r="15" spans="1:5" ht="21">
      <c r="A15" s="20" t="s">
        <v>34</v>
      </c>
      <c r="B15" s="7"/>
      <c r="C15" s="7"/>
      <c r="D15" s="7"/>
      <c r="E15" s="21"/>
    </row>
    <row r="16" spans="1:5">
      <c r="A16" s="23" t="s">
        <v>35</v>
      </c>
      <c r="B16" s="11">
        <v>0</v>
      </c>
      <c r="C16" s="7">
        <f>B16*3</f>
        <v>0</v>
      </c>
      <c r="D16" s="7">
        <v>0</v>
      </c>
      <c r="E16" s="21"/>
    </row>
    <row r="17" spans="1:5">
      <c r="A17" s="23" t="s">
        <v>36</v>
      </c>
      <c r="B17" s="11">
        <v>0</v>
      </c>
      <c r="C17" s="7">
        <f>B17*0.25</f>
        <v>0</v>
      </c>
      <c r="D17" s="7">
        <v>0</v>
      </c>
      <c r="E17" s="21"/>
    </row>
    <row r="18" spans="1:5">
      <c r="A18" s="23" t="s">
        <v>78</v>
      </c>
      <c r="B18" s="11">
        <v>0</v>
      </c>
      <c r="C18" s="7">
        <f>B18*2</f>
        <v>0</v>
      </c>
      <c r="D18" s="7">
        <v>0</v>
      </c>
      <c r="E18" s="21"/>
    </row>
    <row r="19" spans="1:5">
      <c r="A19" s="23" t="s">
        <v>37</v>
      </c>
      <c r="B19" s="11">
        <v>0</v>
      </c>
      <c r="C19" s="7">
        <f>B19*1</f>
        <v>0</v>
      </c>
      <c r="D19" s="7">
        <v>0</v>
      </c>
      <c r="E19" s="21"/>
    </row>
    <row r="20" spans="1:5">
      <c r="A20" s="23" t="s">
        <v>38</v>
      </c>
      <c r="B20" s="11">
        <v>0</v>
      </c>
      <c r="C20" s="7">
        <f>B20*0.5</f>
        <v>0</v>
      </c>
      <c r="D20" s="7">
        <v>0</v>
      </c>
      <c r="E20" s="21"/>
    </row>
    <row r="21" spans="1:5" ht="21">
      <c r="A21" s="20" t="s">
        <v>5</v>
      </c>
      <c r="B21" s="7"/>
      <c r="C21" s="7"/>
      <c r="D21" s="7"/>
      <c r="E21" s="21"/>
    </row>
    <row r="22" spans="1:5" ht="72">
      <c r="A22" s="23" t="s">
        <v>79</v>
      </c>
      <c r="B22" s="11">
        <v>0</v>
      </c>
      <c r="C22" s="7">
        <v>0</v>
      </c>
      <c r="D22" s="7">
        <v>0</v>
      </c>
      <c r="E22" s="21"/>
    </row>
    <row r="23" spans="1:5" ht="21">
      <c r="A23" s="20" t="s">
        <v>7</v>
      </c>
      <c r="B23" s="17"/>
      <c r="C23" s="17"/>
      <c r="D23" s="17"/>
      <c r="E23" s="21"/>
    </row>
    <row r="24" spans="1:5">
      <c r="A24" s="22" t="s">
        <v>24</v>
      </c>
      <c r="B24" s="17">
        <f>15*10</f>
        <v>150</v>
      </c>
      <c r="C24" s="17"/>
      <c r="D24" s="17"/>
      <c r="E24" s="21"/>
    </row>
    <row r="25" spans="1:5">
      <c r="A25" s="22" t="s">
        <v>25</v>
      </c>
      <c r="B25" s="17">
        <f>B24*0.75</f>
        <v>112.5</v>
      </c>
      <c r="C25" s="17"/>
      <c r="D25" s="17"/>
      <c r="E25" s="21"/>
    </row>
    <row r="26" spans="1:5">
      <c r="A26" s="22" t="s">
        <v>50</v>
      </c>
      <c r="B26" s="17">
        <f>B24*0.5</f>
        <v>75</v>
      </c>
      <c r="C26" s="17"/>
      <c r="D26" s="17"/>
      <c r="E26" s="21"/>
    </row>
    <row r="27" spans="1:5">
      <c r="A27" s="22" t="s">
        <v>51</v>
      </c>
      <c r="B27" s="17">
        <f>B24*0.25</f>
        <v>37.5</v>
      </c>
      <c r="C27" s="17"/>
      <c r="D27" s="17"/>
      <c r="E27" s="21"/>
    </row>
    <row r="28" spans="1:5" ht="21">
      <c r="A28" s="20" t="s">
        <v>6</v>
      </c>
      <c r="B28" s="17"/>
      <c r="C28" s="17"/>
      <c r="D28" s="17"/>
      <c r="E28" s="21"/>
    </row>
    <row r="29" spans="1:5">
      <c r="A29" s="22"/>
      <c r="B29" s="17"/>
      <c r="C29" s="17"/>
      <c r="D29" s="17"/>
      <c r="E29" s="21"/>
    </row>
    <row r="30" spans="1:5">
      <c r="A30" s="22"/>
      <c r="B30" s="17"/>
      <c r="C30" s="17"/>
      <c r="D30" s="17"/>
      <c r="E30" s="21"/>
    </row>
    <row r="31" spans="1:5">
      <c r="A31" s="24"/>
      <c r="B31" s="25"/>
      <c r="C31" s="25"/>
      <c r="D31" s="25"/>
      <c r="E31" s="26"/>
    </row>
    <row r="36" spans="2:4">
      <c r="B36" s="5"/>
      <c r="C36" s="5"/>
      <c r="D36" s="5"/>
    </row>
    <row r="37" spans="2:4">
      <c r="B37" s="5"/>
      <c r="C37" s="5" t="s">
        <v>73</v>
      </c>
      <c r="D37" s="5"/>
    </row>
    <row r="38" spans="2:4">
      <c r="B38" s="5"/>
      <c r="C38" s="5">
        <v>1</v>
      </c>
      <c r="D38" s="5">
        <v>3.75</v>
      </c>
    </row>
    <row r="39" spans="2:4">
      <c r="B39" s="5"/>
      <c r="C39" s="5">
        <v>2</v>
      </c>
      <c r="D39" s="5">
        <v>4</v>
      </c>
    </row>
    <row r="40" spans="2:4">
      <c r="B40" s="5"/>
      <c r="C40" s="5">
        <v>3</v>
      </c>
      <c r="D40" s="5">
        <v>4.5</v>
      </c>
    </row>
    <row r="41" spans="2:4">
      <c r="B41" s="5"/>
      <c r="C41" s="5">
        <v>4</v>
      </c>
      <c r="D41" s="5">
        <v>4.25</v>
      </c>
    </row>
    <row r="42" spans="2:4">
      <c r="B42" s="5"/>
      <c r="C42" s="5">
        <v>5</v>
      </c>
      <c r="D42" s="5">
        <v>5.25</v>
      </c>
    </row>
    <row r="43" spans="2:4">
      <c r="B43" s="5"/>
      <c r="C43" s="5" t="s">
        <v>75</v>
      </c>
      <c r="D43" s="5"/>
    </row>
    <row r="44" spans="2:4">
      <c r="B44" s="5"/>
      <c r="C44" s="5">
        <v>3</v>
      </c>
      <c r="D44" s="5">
        <v>0.25</v>
      </c>
    </row>
    <row r="45" spans="2:4">
      <c r="B45" s="5"/>
      <c r="C45" s="5">
        <v>4</v>
      </c>
      <c r="D45" s="5">
        <v>0.3</v>
      </c>
    </row>
    <row r="46" spans="2:4">
      <c r="B46" s="5"/>
      <c r="C46" s="5">
        <v>5</v>
      </c>
      <c r="D46" s="5">
        <v>0.4</v>
      </c>
    </row>
    <row r="47" spans="2:4">
      <c r="B47" s="5"/>
      <c r="C47" s="5">
        <v>6</v>
      </c>
      <c r="D47" s="5">
        <v>0.5</v>
      </c>
    </row>
    <row r="48" spans="2:4">
      <c r="B48" s="5"/>
      <c r="C48" s="5">
        <v>7</v>
      </c>
      <c r="D48" s="5">
        <v>0.56000000000000005</v>
      </c>
    </row>
    <row r="49" spans="2:4">
      <c r="B49" s="5"/>
      <c r="C49" s="5"/>
      <c r="D49" s="5"/>
    </row>
    <row r="50" spans="2:4">
      <c r="B50" s="5"/>
      <c r="C50" s="5"/>
      <c r="D50" s="5"/>
    </row>
    <row r="51" spans="2:4">
      <c r="B51" s="5"/>
      <c r="C51" s="5"/>
      <c r="D51" s="5"/>
    </row>
    <row r="52" spans="2:4">
      <c r="B52" s="5"/>
      <c r="C52" s="5"/>
      <c r="D52" s="5"/>
    </row>
    <row r="53" spans="2:4">
      <c r="B53" s="5"/>
      <c r="C53" s="5"/>
      <c r="D53" s="5"/>
    </row>
    <row r="54" spans="2:4">
      <c r="B54" s="5"/>
      <c r="C54" s="5"/>
      <c r="D54" s="5"/>
    </row>
    <row r="55" spans="2:4">
      <c r="B55" s="5"/>
      <c r="C55" s="5"/>
      <c r="D55" s="5"/>
    </row>
    <row r="56" spans="2:4">
      <c r="B56" s="5"/>
      <c r="C56" s="5"/>
      <c r="D56" s="5"/>
    </row>
    <row r="57" spans="2:4">
      <c r="B57" s="5"/>
      <c r="C57" s="5"/>
      <c r="D57" s="5"/>
    </row>
    <row r="58" spans="2:4">
      <c r="B58" s="5"/>
      <c r="C58" s="5"/>
      <c r="D58" s="5"/>
    </row>
    <row r="59" spans="2:4">
      <c r="B59" s="5" t="s">
        <v>12</v>
      </c>
      <c r="C59" s="5" t="s">
        <v>11</v>
      </c>
      <c r="D59" s="5"/>
    </row>
    <row r="60" spans="2:4">
      <c r="B60" s="5">
        <v>1</v>
      </c>
      <c r="C60" s="5">
        <v>2</v>
      </c>
      <c r="D60" s="5"/>
    </row>
    <row r="61" spans="2:4">
      <c r="B61" s="5">
        <v>2</v>
      </c>
      <c r="C61" s="5">
        <v>3</v>
      </c>
      <c r="D61" s="5"/>
    </row>
    <row r="62" spans="2:4">
      <c r="B62" s="5">
        <v>3</v>
      </c>
      <c r="C62" s="5">
        <v>4</v>
      </c>
      <c r="D62" s="5"/>
    </row>
    <row r="63" spans="2:4">
      <c r="B63" s="5">
        <v>4</v>
      </c>
      <c r="C63" s="5">
        <v>5</v>
      </c>
      <c r="D63" s="5"/>
    </row>
    <row r="64" spans="2:4">
      <c r="B64" s="5">
        <v>5</v>
      </c>
      <c r="C64" s="5">
        <v>6</v>
      </c>
      <c r="D64" s="5"/>
    </row>
    <row r="65" spans="2:4">
      <c r="B65" s="5">
        <v>6</v>
      </c>
      <c r="C65" s="5">
        <v>7</v>
      </c>
      <c r="D65" s="5"/>
    </row>
    <row r="66" spans="2:4">
      <c r="B66" s="5">
        <v>7</v>
      </c>
      <c r="C66" s="5">
        <v>8</v>
      </c>
      <c r="D66" s="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:K112"/>
  <sheetViews>
    <sheetView workbookViewId="0"/>
  </sheetViews>
  <sheetFormatPr defaultRowHeight="14.4"/>
  <cols>
    <col min="1" max="1" width="38.44140625" bestFit="1" customWidth="1"/>
    <col min="2" max="2" width="13.5546875" bestFit="1" customWidth="1"/>
    <col min="3" max="3" width="10.109375" bestFit="1" customWidth="1"/>
    <col min="4" max="4" width="15.33203125" bestFit="1" customWidth="1"/>
    <col min="5" max="5" width="7.44140625" bestFit="1" customWidth="1"/>
    <col min="7" max="7" width="6.21875" bestFit="1" customWidth="1"/>
    <col min="8" max="8" width="3" bestFit="1" customWidth="1"/>
    <col min="10" max="10" width="6.21875" bestFit="1" customWidth="1"/>
    <col min="11" max="11" width="4" bestFit="1" customWidth="1"/>
  </cols>
  <sheetData>
    <row r="1" spans="1:5" ht="25.8">
      <c r="A1" s="18" t="s">
        <v>155</v>
      </c>
      <c r="B1" s="7" t="s">
        <v>61</v>
      </c>
      <c r="C1" s="8" t="s">
        <v>59</v>
      </c>
      <c r="D1" s="9" t="s">
        <v>60</v>
      </c>
      <c r="E1" s="10"/>
    </row>
    <row r="2" spans="1:5" ht="21">
      <c r="A2" s="20" t="s">
        <v>8</v>
      </c>
      <c r="B2" s="7"/>
      <c r="C2" s="7" t="s">
        <v>9</v>
      </c>
      <c r="D2" s="7" t="s">
        <v>10</v>
      </c>
      <c r="E2" s="7" t="s">
        <v>67</v>
      </c>
    </row>
    <row r="3" spans="1:5">
      <c r="A3" s="22" t="s">
        <v>29</v>
      </c>
      <c r="B3" s="7"/>
      <c r="C3" s="8">
        <f>C5+C8+C10+(SUM(C11:C65))</f>
        <v>18960</v>
      </c>
      <c r="D3" s="8">
        <f>SUM(D5:D65)</f>
        <v>200</v>
      </c>
      <c r="E3" s="8">
        <f>SUM(E4:E9,E11:E65)</f>
        <v>30</v>
      </c>
    </row>
    <row r="4" spans="1:5" ht="21">
      <c r="A4" s="20" t="s">
        <v>1</v>
      </c>
      <c r="B4" s="7" t="s">
        <v>28</v>
      </c>
      <c r="C4" s="7" t="s">
        <v>9</v>
      </c>
      <c r="D4" s="7" t="s">
        <v>10</v>
      </c>
      <c r="E4" s="7" t="s">
        <v>83</v>
      </c>
    </row>
    <row r="5" spans="1:5" ht="72">
      <c r="A5" s="23" t="s">
        <v>114</v>
      </c>
      <c r="B5" s="7">
        <v>1</v>
      </c>
      <c r="C5" s="7">
        <v>2460</v>
      </c>
      <c r="D5" s="7">
        <v>200</v>
      </c>
      <c r="E5" s="7">
        <v>30</v>
      </c>
    </row>
    <row r="6" spans="1:5" ht="21">
      <c r="A6" s="20" t="s">
        <v>15</v>
      </c>
      <c r="B6" s="7">
        <v>1</v>
      </c>
      <c r="C6" s="7">
        <f>100000-C3</f>
        <v>81040</v>
      </c>
      <c r="D6" s="7">
        <v>0</v>
      </c>
      <c r="E6" s="7"/>
    </row>
    <row r="7" spans="1:5" ht="21">
      <c r="A7" s="20" t="s">
        <v>2</v>
      </c>
      <c r="B7" s="7"/>
      <c r="C7" s="7"/>
      <c r="D7" s="7"/>
      <c r="E7" s="7"/>
    </row>
    <row r="8" spans="1:5">
      <c r="A8" s="23" t="s">
        <v>43</v>
      </c>
      <c r="B8" s="11">
        <v>0</v>
      </c>
      <c r="C8" s="7">
        <f>B8*5000</f>
        <v>0</v>
      </c>
      <c r="D8" s="7">
        <v>0</v>
      </c>
      <c r="E8" s="7"/>
    </row>
    <row r="9" spans="1:5" ht="21">
      <c r="A9" s="20" t="s">
        <v>3</v>
      </c>
      <c r="B9" s="7"/>
      <c r="C9" s="7"/>
      <c r="D9" s="7"/>
      <c r="E9" s="7" t="s">
        <v>14</v>
      </c>
    </row>
    <row r="10" spans="1:5" ht="28.8">
      <c r="A10" s="23" t="s">
        <v>41</v>
      </c>
      <c r="B10" s="11">
        <v>1</v>
      </c>
      <c r="C10" s="7">
        <f>VLOOKUP(B10,B102:C112,2,FALSE)</f>
        <v>16000</v>
      </c>
      <c r="D10" s="7">
        <f>B10*0</f>
        <v>0</v>
      </c>
      <c r="E10" s="7">
        <f>B10*1</f>
        <v>1</v>
      </c>
    </row>
    <row r="11" spans="1:5">
      <c r="A11" s="23" t="s">
        <v>92</v>
      </c>
      <c r="B11" s="11">
        <v>0</v>
      </c>
      <c r="C11" s="7">
        <f>VLOOKUP(B11,B95:C97,2,FALSE)</f>
        <v>0</v>
      </c>
      <c r="D11" s="7">
        <f>VLOOKUP(B11,D95:E97,2,FALSE)</f>
        <v>0</v>
      </c>
      <c r="E11" s="7"/>
    </row>
    <row r="12" spans="1:5" ht="34.799999999999997">
      <c r="A12" s="29" t="s">
        <v>106</v>
      </c>
      <c r="B12" s="7"/>
      <c r="C12" s="7"/>
      <c r="D12" s="7"/>
      <c r="E12" s="7"/>
    </row>
    <row r="13" spans="1:5">
      <c r="A13" s="23" t="s">
        <v>90</v>
      </c>
      <c r="B13" s="11">
        <v>0</v>
      </c>
      <c r="C13" s="7">
        <f>B13*3</f>
        <v>0</v>
      </c>
      <c r="D13" s="7">
        <f>B13*1</f>
        <v>0</v>
      </c>
      <c r="E13" s="7"/>
    </row>
    <row r="14" spans="1:5" ht="28.8">
      <c r="A14" s="23" t="s">
        <v>91</v>
      </c>
      <c r="B14" s="11">
        <v>0</v>
      </c>
      <c r="C14" s="7">
        <f>B14*7</f>
        <v>0</v>
      </c>
      <c r="D14" s="7">
        <f>B14*1</f>
        <v>0</v>
      </c>
      <c r="E14" s="7"/>
    </row>
    <row r="15" spans="1:5">
      <c r="A15" s="23" t="s">
        <v>98</v>
      </c>
      <c r="B15" s="11">
        <v>0</v>
      </c>
      <c r="C15" s="7">
        <f>B15*2</f>
        <v>0</v>
      </c>
      <c r="D15" s="7">
        <v>0</v>
      </c>
      <c r="E15" s="7"/>
    </row>
    <row r="16" spans="1:5">
      <c r="A16" s="23" t="s">
        <v>99</v>
      </c>
      <c r="B16" s="11">
        <v>0</v>
      </c>
      <c r="C16" s="7">
        <f>B16*1.5</f>
        <v>0</v>
      </c>
      <c r="D16" s="7">
        <f>B16*1</f>
        <v>0</v>
      </c>
      <c r="E16" s="7"/>
    </row>
    <row r="17" spans="1:5" ht="21">
      <c r="A17" s="20" t="s">
        <v>33</v>
      </c>
      <c r="B17" s="7"/>
      <c r="C17" s="7"/>
      <c r="D17" s="7"/>
      <c r="E17" s="7"/>
    </row>
    <row r="18" spans="1:5">
      <c r="A18" s="23" t="s">
        <v>43</v>
      </c>
      <c r="B18" s="11">
        <v>1</v>
      </c>
      <c r="C18" s="7">
        <f>B18*500</f>
        <v>500</v>
      </c>
      <c r="D18" s="7">
        <v>0</v>
      </c>
      <c r="E18" s="7"/>
    </row>
    <row r="19" spans="1:5" ht="21">
      <c r="A19" s="20" t="s">
        <v>34</v>
      </c>
      <c r="B19" s="7"/>
      <c r="C19" s="7"/>
      <c r="D19" s="7"/>
      <c r="E19" s="7"/>
    </row>
    <row r="20" spans="1:5">
      <c r="A20" s="23" t="s">
        <v>113</v>
      </c>
      <c r="B20" s="11">
        <v>0</v>
      </c>
      <c r="C20" s="7">
        <f>B20*48</f>
        <v>0</v>
      </c>
      <c r="D20" s="7">
        <v>0</v>
      </c>
      <c r="E20" s="7"/>
    </row>
    <row r="21" spans="1:5" ht="28.8">
      <c r="A21" s="23" t="s">
        <v>110</v>
      </c>
      <c r="B21" s="11">
        <v>0</v>
      </c>
      <c r="C21" s="7">
        <f>B21*30</f>
        <v>0</v>
      </c>
      <c r="D21" s="7">
        <v>0</v>
      </c>
      <c r="E21" s="7"/>
    </row>
    <row r="22" spans="1:5">
      <c r="A22" s="23" t="s">
        <v>123</v>
      </c>
      <c r="B22" s="11">
        <v>0</v>
      </c>
      <c r="C22" s="7">
        <f>B22*108</f>
        <v>0</v>
      </c>
      <c r="D22" s="7">
        <v>0</v>
      </c>
      <c r="E22" s="7"/>
    </row>
    <row r="23" spans="1:5">
      <c r="A23" s="23" t="s">
        <v>107</v>
      </c>
      <c r="B23" s="11">
        <v>0</v>
      </c>
      <c r="C23" s="7">
        <f>B23*42</f>
        <v>0</v>
      </c>
      <c r="D23" s="7">
        <f>B23*6</f>
        <v>0</v>
      </c>
      <c r="E23" s="7"/>
    </row>
    <row r="24" spans="1:5">
      <c r="A24" s="23" t="s">
        <v>68</v>
      </c>
      <c r="B24" s="11">
        <v>0</v>
      </c>
      <c r="C24" s="7">
        <f>B24*25</f>
        <v>0</v>
      </c>
      <c r="D24" s="7">
        <f>B24*6</f>
        <v>0</v>
      </c>
      <c r="E24" s="7"/>
    </row>
    <row r="25" spans="1:5">
      <c r="A25" s="23" t="s">
        <v>120</v>
      </c>
      <c r="B25" s="11">
        <v>0</v>
      </c>
      <c r="C25" s="7">
        <f>B25*72</f>
        <v>0</v>
      </c>
      <c r="D25" s="7">
        <f>B25*6</f>
        <v>0</v>
      </c>
      <c r="E25" s="7"/>
    </row>
    <row r="26" spans="1:5">
      <c r="A26" s="23" t="s">
        <v>111</v>
      </c>
      <c r="B26" s="11">
        <v>0</v>
      </c>
      <c r="C26" s="7">
        <f>B26*15</f>
        <v>0</v>
      </c>
      <c r="D26" s="7">
        <f>B26*1</f>
        <v>0</v>
      </c>
      <c r="E26" s="7"/>
    </row>
    <row r="27" spans="1:5">
      <c r="A27" s="23" t="s">
        <v>124</v>
      </c>
      <c r="B27" s="11">
        <v>0</v>
      </c>
      <c r="C27" s="7">
        <f>B27*132</f>
        <v>0</v>
      </c>
      <c r="D27" s="7">
        <f>B27*6</f>
        <v>0</v>
      </c>
      <c r="E27" s="7"/>
    </row>
    <row r="28" spans="1:5">
      <c r="A28" s="23" t="s">
        <v>38</v>
      </c>
      <c r="B28" s="11">
        <v>0</v>
      </c>
      <c r="C28" s="7">
        <f>B28*0.5</f>
        <v>0</v>
      </c>
      <c r="D28" s="7">
        <v>0</v>
      </c>
      <c r="E28" s="7"/>
    </row>
    <row r="29" spans="1:5" ht="21">
      <c r="A29" s="20" t="s">
        <v>5</v>
      </c>
      <c r="B29" s="7"/>
      <c r="C29" s="7"/>
      <c r="D29" s="7"/>
      <c r="E29" s="7" t="s">
        <v>83</v>
      </c>
    </row>
    <row r="30" spans="1:5" ht="57.6">
      <c r="A30" s="23" t="s">
        <v>79</v>
      </c>
      <c r="B30" s="11">
        <v>0</v>
      </c>
      <c r="C30" s="7">
        <v>0</v>
      </c>
      <c r="D30" s="7">
        <v>0</v>
      </c>
      <c r="E30" s="7">
        <v>0</v>
      </c>
    </row>
    <row r="31" spans="1:5">
      <c r="A31" s="23" t="s">
        <v>100</v>
      </c>
      <c r="B31" s="11">
        <v>0</v>
      </c>
      <c r="C31" s="7">
        <f>B31*1</f>
        <v>0</v>
      </c>
      <c r="D31" s="7">
        <f>B31*0</f>
        <v>0</v>
      </c>
      <c r="E31" s="7">
        <v>0</v>
      </c>
    </row>
    <row r="32" spans="1:5">
      <c r="A32" s="23" t="s">
        <v>69</v>
      </c>
      <c r="B32" s="11">
        <v>0</v>
      </c>
      <c r="C32" s="7">
        <f>B32*14</f>
        <v>0</v>
      </c>
      <c r="D32" s="7">
        <f>B32*2</f>
        <v>0</v>
      </c>
      <c r="E32" s="7">
        <v>0</v>
      </c>
    </row>
    <row r="33" spans="1:5">
      <c r="A33" s="23" t="s">
        <v>54</v>
      </c>
      <c r="B33" s="11">
        <v>0</v>
      </c>
      <c r="C33" s="7">
        <f>B33*20</f>
        <v>0</v>
      </c>
      <c r="D33" s="7">
        <v>0</v>
      </c>
      <c r="E33" s="7">
        <v>0</v>
      </c>
    </row>
    <row r="34" spans="1:5">
      <c r="A34" s="23" t="s">
        <v>39</v>
      </c>
      <c r="B34" s="11">
        <v>0</v>
      </c>
      <c r="C34" s="7">
        <f>B34*10</f>
        <v>0</v>
      </c>
      <c r="D34" s="7">
        <f>B34*1</f>
        <v>0</v>
      </c>
      <c r="E34" s="7">
        <v>0</v>
      </c>
    </row>
    <row r="35" spans="1:5">
      <c r="A35" s="23" t="s">
        <v>55</v>
      </c>
      <c r="B35" s="11">
        <v>0</v>
      </c>
      <c r="C35" s="7">
        <f>B35*20</f>
        <v>0</v>
      </c>
      <c r="D35" s="7">
        <f>B35*1</f>
        <v>0</v>
      </c>
      <c r="E35" s="7">
        <v>0</v>
      </c>
    </row>
    <row r="36" spans="1:5">
      <c r="A36" s="23" t="s">
        <v>56</v>
      </c>
      <c r="B36" s="11">
        <v>0</v>
      </c>
      <c r="C36" s="7">
        <f>B36*20</f>
        <v>0</v>
      </c>
      <c r="D36" s="7">
        <f>B36*1</f>
        <v>0</v>
      </c>
      <c r="E36" s="7">
        <f>B36*1</f>
        <v>0</v>
      </c>
    </row>
    <row r="37" spans="1:5">
      <c r="A37" s="23" t="s">
        <v>143</v>
      </c>
      <c r="B37" s="11">
        <v>0</v>
      </c>
      <c r="C37" s="7">
        <f>B37*1000</f>
        <v>0</v>
      </c>
      <c r="D37" s="7">
        <f>B37*30</f>
        <v>0</v>
      </c>
      <c r="E37" s="7">
        <f>B37*3</f>
        <v>0</v>
      </c>
    </row>
    <row r="38" spans="1:5">
      <c r="A38" s="23" t="s">
        <v>159</v>
      </c>
      <c r="B38" s="11">
        <v>0</v>
      </c>
      <c r="C38" s="7">
        <f>B38*10</f>
        <v>0</v>
      </c>
      <c r="D38" s="7">
        <f>B38*2</f>
        <v>0</v>
      </c>
      <c r="E38" s="7">
        <v>0</v>
      </c>
    </row>
    <row r="39" spans="1:5" ht="14.4" customHeight="1">
      <c r="A39" s="23" t="s">
        <v>116</v>
      </c>
      <c r="B39" s="12">
        <v>0</v>
      </c>
      <c r="C39" s="12">
        <v>0</v>
      </c>
      <c r="D39" s="12">
        <v>0</v>
      </c>
      <c r="E39" s="12">
        <v>0</v>
      </c>
    </row>
    <row r="40" spans="1:5">
      <c r="A40" s="23" t="s">
        <v>160</v>
      </c>
      <c r="B40" s="11">
        <v>0</v>
      </c>
      <c r="C40" s="7">
        <f>B40*25</f>
        <v>0</v>
      </c>
      <c r="D40" s="7">
        <f>B40*4</f>
        <v>0</v>
      </c>
      <c r="E40" s="7">
        <v>0</v>
      </c>
    </row>
    <row r="41" spans="1:5" ht="14.4" customHeight="1">
      <c r="A41" s="23" t="s">
        <v>134</v>
      </c>
      <c r="B41" s="12">
        <v>0</v>
      </c>
      <c r="C41" s="12">
        <v>0</v>
      </c>
      <c r="D41" s="12">
        <v>0</v>
      </c>
      <c r="E41" s="12">
        <v>0</v>
      </c>
    </row>
    <row r="42" spans="1:5">
      <c r="A42" s="23" t="s">
        <v>161</v>
      </c>
      <c r="B42" s="13">
        <v>0</v>
      </c>
      <c r="C42" s="14">
        <f>B42*100</f>
        <v>0</v>
      </c>
      <c r="D42" s="14">
        <f>B42*8</f>
        <v>0</v>
      </c>
      <c r="E42" s="14">
        <v>0</v>
      </c>
    </row>
    <row r="43" spans="1:5" ht="14.4" customHeight="1">
      <c r="A43" s="23" t="s">
        <v>145</v>
      </c>
      <c r="B43" s="12">
        <v>0</v>
      </c>
      <c r="C43" s="12">
        <v>0</v>
      </c>
      <c r="D43" s="12">
        <v>0</v>
      </c>
      <c r="E43" s="12">
        <v>0</v>
      </c>
    </row>
    <row r="44" spans="1:5">
      <c r="A44" s="23" t="s">
        <v>162</v>
      </c>
      <c r="B44" s="13">
        <v>0</v>
      </c>
      <c r="C44" s="14">
        <f>B44*250</f>
        <v>0</v>
      </c>
      <c r="D44" s="14">
        <f>B44*12</f>
        <v>0</v>
      </c>
      <c r="E44" s="14">
        <v>0</v>
      </c>
    </row>
    <row r="45" spans="1:5" ht="14.4" customHeight="1">
      <c r="A45" s="23" t="s">
        <v>158</v>
      </c>
      <c r="B45" s="12">
        <v>0</v>
      </c>
      <c r="C45" s="12">
        <v>0</v>
      </c>
      <c r="D45" s="12">
        <v>0</v>
      </c>
      <c r="E45" s="12">
        <v>0</v>
      </c>
    </row>
    <row r="46" spans="1:5">
      <c r="A46" s="23" t="s">
        <v>139</v>
      </c>
      <c r="B46" s="12">
        <v>0</v>
      </c>
      <c r="C46" s="14">
        <f>B46*250</f>
        <v>0</v>
      </c>
      <c r="D46" s="14">
        <f>B46*30</f>
        <v>0</v>
      </c>
      <c r="E46" s="14">
        <v>0</v>
      </c>
    </row>
    <row r="47" spans="1:5">
      <c r="A47" s="23" t="s">
        <v>140</v>
      </c>
      <c r="B47" s="12">
        <v>0</v>
      </c>
      <c r="C47" s="14">
        <f>B47*600</f>
        <v>0</v>
      </c>
      <c r="D47" s="14">
        <f>B47*30</f>
        <v>0</v>
      </c>
      <c r="E47" s="14">
        <v>0</v>
      </c>
    </row>
    <row r="48" spans="1:5">
      <c r="A48" s="23" t="s">
        <v>146</v>
      </c>
      <c r="B48" s="13">
        <v>0</v>
      </c>
      <c r="C48" s="14">
        <f>B48*1000</f>
        <v>0</v>
      </c>
      <c r="D48" s="14">
        <f>B48*60</f>
        <v>0</v>
      </c>
      <c r="E48" s="14">
        <f>B48*15</f>
        <v>0</v>
      </c>
    </row>
    <row r="49" spans="1:5">
      <c r="A49" s="23" t="s">
        <v>148</v>
      </c>
      <c r="B49" s="13">
        <v>0</v>
      </c>
      <c r="C49" s="14">
        <f>B49*90</f>
        <v>0</v>
      </c>
      <c r="D49" s="14">
        <v>0</v>
      </c>
      <c r="E49" s="14">
        <v>0</v>
      </c>
    </row>
    <row r="50" spans="1:5">
      <c r="A50" s="23" t="s">
        <v>147</v>
      </c>
      <c r="B50" s="13">
        <v>0</v>
      </c>
      <c r="C50" s="14">
        <f>B50*180</f>
        <v>0</v>
      </c>
      <c r="D50" s="14">
        <v>0</v>
      </c>
      <c r="E50" s="14">
        <v>0</v>
      </c>
    </row>
    <row r="51" spans="1:5">
      <c r="A51" s="23" t="s">
        <v>149</v>
      </c>
      <c r="B51" s="13">
        <v>0</v>
      </c>
      <c r="C51" s="14">
        <f>B51*360</f>
        <v>0</v>
      </c>
      <c r="D51" s="14">
        <v>0</v>
      </c>
      <c r="E51" s="14">
        <v>0</v>
      </c>
    </row>
    <row r="52" spans="1:5">
      <c r="A52" s="23" t="s">
        <v>138</v>
      </c>
      <c r="B52" s="12">
        <v>0</v>
      </c>
      <c r="C52" s="14">
        <f>B52*50</f>
        <v>0</v>
      </c>
      <c r="D52" s="14">
        <f>B52*5</f>
        <v>0</v>
      </c>
      <c r="E52" s="14">
        <f>B52*3</f>
        <v>0</v>
      </c>
    </row>
    <row r="53" spans="1:5" ht="21">
      <c r="A53" s="20" t="s">
        <v>85</v>
      </c>
      <c r="B53" s="7"/>
      <c r="C53" s="7"/>
      <c r="D53" s="7" t="s">
        <v>85</v>
      </c>
      <c r="E53" s="7" t="s">
        <v>83</v>
      </c>
    </row>
    <row r="54" spans="1:5">
      <c r="A54" s="22" t="s">
        <v>83</v>
      </c>
      <c r="B54" s="11">
        <v>0</v>
      </c>
      <c r="C54" s="7">
        <f>B54*2</f>
        <v>0</v>
      </c>
      <c r="D54" s="7">
        <v>0</v>
      </c>
      <c r="E54" s="7">
        <f>B54</f>
        <v>0</v>
      </c>
    </row>
    <row r="55" spans="1:5">
      <c r="A55" s="23" t="s">
        <v>86</v>
      </c>
      <c r="B55" s="11">
        <v>0</v>
      </c>
      <c r="C55" s="7">
        <f>B55*20</f>
        <v>0</v>
      </c>
      <c r="D55" s="7">
        <f>B55*10</f>
        <v>0</v>
      </c>
      <c r="E55" s="7">
        <v>0</v>
      </c>
    </row>
    <row r="56" spans="1:5">
      <c r="A56" s="23" t="s">
        <v>95</v>
      </c>
      <c r="B56" s="11">
        <v>0</v>
      </c>
      <c r="C56" s="7">
        <f>B56*90</f>
        <v>0</v>
      </c>
      <c r="D56" s="7">
        <f>B56*40</f>
        <v>0</v>
      </c>
      <c r="E56" s="7">
        <f>B56*3</f>
        <v>0</v>
      </c>
    </row>
    <row r="57" spans="1:5">
      <c r="A57" s="23" t="s">
        <v>108</v>
      </c>
      <c r="B57" s="11">
        <v>0</v>
      </c>
      <c r="C57" s="7">
        <f>B57*140</f>
        <v>0</v>
      </c>
      <c r="D57" s="7">
        <f>B57*120</f>
        <v>0</v>
      </c>
      <c r="E57" s="7">
        <f>B57*9</f>
        <v>0</v>
      </c>
    </row>
    <row r="58" spans="1:5">
      <c r="A58" s="23" t="s">
        <v>128</v>
      </c>
      <c r="B58" s="11">
        <v>0</v>
      </c>
      <c r="C58" s="7">
        <f>B58*900</f>
        <v>0</v>
      </c>
      <c r="D58" s="7">
        <f>B58*400</f>
        <v>0</v>
      </c>
      <c r="E58" s="7">
        <f>B58*30</f>
        <v>0</v>
      </c>
    </row>
    <row r="59" spans="1:5">
      <c r="A59" s="23" t="s">
        <v>129</v>
      </c>
      <c r="B59" s="11">
        <v>0</v>
      </c>
      <c r="C59" s="7">
        <f>B59*320</f>
        <v>0</v>
      </c>
      <c r="D59" s="7">
        <f>B59*60</f>
        <v>0</v>
      </c>
      <c r="E59" s="7">
        <f>B59*4</f>
        <v>0</v>
      </c>
    </row>
    <row r="60" spans="1:5">
      <c r="A60" s="23" t="s">
        <v>150</v>
      </c>
      <c r="B60" s="11">
        <v>0</v>
      </c>
      <c r="C60" s="7">
        <f>B60*3000</f>
        <v>0</v>
      </c>
      <c r="D60" s="7">
        <f>B60*1200</f>
        <v>0</v>
      </c>
      <c r="E60" s="7">
        <f>B60*100</f>
        <v>0</v>
      </c>
    </row>
    <row r="61" spans="1:5">
      <c r="A61" s="23" t="s">
        <v>151</v>
      </c>
      <c r="B61" s="11">
        <v>0</v>
      </c>
      <c r="C61" s="7">
        <f>B61*1410</f>
        <v>0</v>
      </c>
      <c r="D61" s="7">
        <f>B61*264</f>
        <v>0</v>
      </c>
      <c r="E61" s="7">
        <f>B61*12</f>
        <v>0</v>
      </c>
    </row>
    <row r="62" spans="1:5">
      <c r="A62" s="23" t="s">
        <v>156</v>
      </c>
      <c r="B62" s="11">
        <v>0</v>
      </c>
      <c r="C62" s="7">
        <f>B62*10000</f>
        <v>0</v>
      </c>
      <c r="D62" s="7">
        <f>B62*4800</f>
        <v>0</v>
      </c>
      <c r="E62" s="7">
        <f>B62*420</f>
        <v>0</v>
      </c>
    </row>
    <row r="63" spans="1:5">
      <c r="A63" s="23" t="s">
        <v>157</v>
      </c>
      <c r="B63" s="11">
        <v>0</v>
      </c>
      <c r="C63" s="7">
        <f>B63*7200</f>
        <v>0</v>
      </c>
      <c r="D63" s="7">
        <f>B63*1278</f>
        <v>0</v>
      </c>
      <c r="E63" s="7">
        <f>B63*66</f>
        <v>0</v>
      </c>
    </row>
    <row r="64" spans="1:5">
      <c r="A64" s="23" t="s">
        <v>126</v>
      </c>
      <c r="B64" s="11">
        <v>0</v>
      </c>
      <c r="C64" s="7">
        <f>B64*50</f>
        <v>0</v>
      </c>
      <c r="D64" s="7">
        <v>0</v>
      </c>
      <c r="E64" s="7">
        <v>0</v>
      </c>
    </row>
    <row r="65" spans="1:5">
      <c r="A65" s="23" t="s">
        <v>130</v>
      </c>
      <c r="B65" s="11">
        <v>0</v>
      </c>
      <c r="C65" s="7">
        <f>B65*300</f>
        <v>0</v>
      </c>
      <c r="D65" s="7">
        <v>0</v>
      </c>
      <c r="E65" s="7">
        <v>0</v>
      </c>
    </row>
    <row r="66" spans="1:5" ht="21">
      <c r="A66" s="20" t="s">
        <v>7</v>
      </c>
      <c r="B66" s="17"/>
      <c r="C66" s="17"/>
      <c r="D66" s="17"/>
      <c r="E66" s="21"/>
    </row>
    <row r="67" spans="1:5">
      <c r="A67" s="22" t="s">
        <v>24</v>
      </c>
      <c r="B67" s="17">
        <f>100000*10</f>
        <v>1000000</v>
      </c>
      <c r="C67" s="17"/>
      <c r="D67" s="17"/>
      <c r="E67" s="21"/>
    </row>
    <row r="68" spans="1:5">
      <c r="A68" s="22" t="s">
        <v>25</v>
      </c>
      <c r="B68" s="17">
        <f>B67*0.75</f>
        <v>750000</v>
      </c>
      <c r="C68" s="17"/>
      <c r="D68" s="17"/>
      <c r="E68" s="21"/>
    </row>
    <row r="69" spans="1:5">
      <c r="A69" s="22" t="s">
        <v>50</v>
      </c>
      <c r="B69" s="17">
        <f>B67*0.5</f>
        <v>500000</v>
      </c>
      <c r="C69" s="17"/>
      <c r="D69" s="17"/>
      <c r="E69" s="21"/>
    </row>
    <row r="70" spans="1:5">
      <c r="A70" s="22" t="s">
        <v>51</v>
      </c>
      <c r="B70" s="17">
        <f>B67*0.25</f>
        <v>250000</v>
      </c>
      <c r="C70" s="17"/>
      <c r="D70" s="17"/>
      <c r="E70" s="21"/>
    </row>
    <row r="71" spans="1:5" ht="21">
      <c r="A71" s="20" t="s">
        <v>6</v>
      </c>
      <c r="B71" s="17"/>
      <c r="C71" s="17"/>
      <c r="D71" s="17"/>
      <c r="E71" s="21"/>
    </row>
    <row r="72" spans="1:5">
      <c r="A72" s="22"/>
      <c r="B72" s="17"/>
      <c r="C72" s="17"/>
      <c r="D72" s="17"/>
      <c r="E72" s="21"/>
    </row>
    <row r="73" spans="1:5">
      <c r="A73" s="22"/>
      <c r="B73" s="17"/>
      <c r="C73" s="17"/>
      <c r="D73" s="17"/>
      <c r="E73" s="21"/>
    </row>
    <row r="74" spans="1:5">
      <c r="A74" s="24"/>
      <c r="B74" s="25"/>
      <c r="C74" s="25"/>
      <c r="D74" s="25"/>
      <c r="E74" s="26"/>
    </row>
    <row r="94" spans="2:11">
      <c r="B94" s="5" t="s">
        <v>93</v>
      </c>
      <c r="C94" s="5"/>
      <c r="D94" s="5" t="s">
        <v>97</v>
      </c>
      <c r="E94" s="5"/>
      <c r="F94" s="5"/>
      <c r="G94" s="5"/>
      <c r="H94" s="5"/>
      <c r="I94" s="5"/>
      <c r="J94" s="5"/>
      <c r="K94" s="5"/>
    </row>
    <row r="95" spans="2:11">
      <c r="B95" s="5">
        <v>0</v>
      </c>
      <c r="C95" s="5">
        <v>0</v>
      </c>
      <c r="D95" s="5">
        <v>0</v>
      </c>
      <c r="E95" s="5">
        <v>0</v>
      </c>
      <c r="F95" s="5"/>
      <c r="G95" s="5"/>
      <c r="H95" s="5"/>
      <c r="I95" s="5"/>
      <c r="J95" s="5"/>
      <c r="K95" s="5"/>
    </row>
    <row r="96" spans="2:11">
      <c r="B96" s="5">
        <v>1</v>
      </c>
      <c r="C96" s="5">
        <v>5000</v>
      </c>
      <c r="D96" s="5">
        <v>1</v>
      </c>
      <c r="E96" s="5">
        <v>10</v>
      </c>
      <c r="F96" s="5"/>
      <c r="G96" s="5"/>
      <c r="H96" s="5"/>
      <c r="I96" s="5"/>
      <c r="J96" s="5"/>
      <c r="K96" s="5"/>
    </row>
    <row r="97" spans="2:11">
      <c r="B97" s="5">
        <v>2</v>
      </c>
      <c r="C97" s="5">
        <v>0</v>
      </c>
      <c r="D97" s="5">
        <v>2</v>
      </c>
      <c r="E97" s="5">
        <v>0</v>
      </c>
      <c r="F97" s="5"/>
      <c r="G97" s="5"/>
      <c r="H97" s="5"/>
      <c r="I97" s="5"/>
      <c r="J97" s="5"/>
      <c r="K97" s="5"/>
    </row>
    <row r="98" spans="2:11"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2:11"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2:11"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2:11">
      <c r="B101" s="5" t="s">
        <v>62</v>
      </c>
      <c r="C101" s="5"/>
      <c r="D101" s="5"/>
      <c r="E101" s="5"/>
      <c r="F101" s="5"/>
      <c r="G101" s="5"/>
      <c r="H101" s="5"/>
      <c r="I101" s="5"/>
      <c r="J101" s="5"/>
      <c r="K101" s="5"/>
    </row>
    <row r="102" spans="2:11">
      <c r="B102" s="5" t="s">
        <v>12</v>
      </c>
      <c r="C102" s="5" t="s">
        <v>42</v>
      </c>
      <c r="D102" s="5"/>
      <c r="E102" s="5"/>
      <c r="F102" s="5"/>
      <c r="G102" s="5" t="s">
        <v>12</v>
      </c>
      <c r="H102" s="5"/>
      <c r="I102" s="5"/>
      <c r="J102" s="5" t="s">
        <v>12</v>
      </c>
      <c r="K102" s="5"/>
    </row>
    <row r="103" spans="2:11">
      <c r="B103" s="5">
        <v>1</v>
      </c>
      <c r="C103" s="5">
        <v>16000</v>
      </c>
      <c r="D103" s="5"/>
      <c r="E103" s="5">
        <v>0</v>
      </c>
      <c r="F103" s="5"/>
      <c r="G103" s="5">
        <v>1</v>
      </c>
      <c r="H103" s="5">
        <v>5</v>
      </c>
      <c r="I103" s="5"/>
      <c r="J103" s="5">
        <v>1</v>
      </c>
      <c r="K103" s="5">
        <v>0.4</v>
      </c>
    </row>
    <row r="104" spans="2:11">
      <c r="B104" s="5">
        <v>2</v>
      </c>
      <c r="C104" s="5">
        <v>22000</v>
      </c>
      <c r="D104" s="5"/>
      <c r="E104" s="5">
        <v>12</v>
      </c>
      <c r="F104" s="5"/>
      <c r="G104" s="5">
        <v>2</v>
      </c>
      <c r="H104" s="5">
        <v>7</v>
      </c>
      <c r="I104" s="5"/>
      <c r="J104" s="5">
        <v>2</v>
      </c>
      <c r="K104" s="5">
        <v>0.8</v>
      </c>
    </row>
    <row r="105" spans="2:11">
      <c r="B105" s="5">
        <v>3</v>
      </c>
      <c r="C105" s="5">
        <v>28000</v>
      </c>
      <c r="D105" s="5"/>
      <c r="E105" s="5">
        <v>18</v>
      </c>
      <c r="F105" s="5"/>
      <c r="G105" s="5">
        <v>3</v>
      </c>
      <c r="H105" s="5">
        <v>9</v>
      </c>
      <c r="I105" s="5"/>
      <c r="J105" s="5">
        <v>3</v>
      </c>
      <c r="K105" s="5">
        <v>1.2</v>
      </c>
    </row>
    <row r="106" spans="2:11">
      <c r="B106" s="5">
        <v>4</v>
      </c>
      <c r="C106" s="5">
        <v>34000</v>
      </c>
      <c r="D106" s="5"/>
      <c r="E106" s="5">
        <v>24</v>
      </c>
      <c r="F106" s="5"/>
      <c r="G106" s="5">
        <v>4</v>
      </c>
      <c r="H106" s="5">
        <v>11</v>
      </c>
      <c r="I106" s="5"/>
      <c r="J106" s="5">
        <v>4</v>
      </c>
      <c r="K106" s="5">
        <v>1.6</v>
      </c>
    </row>
    <row r="107" spans="2:11">
      <c r="B107" s="5">
        <v>5</v>
      </c>
      <c r="C107" s="5">
        <v>40000</v>
      </c>
      <c r="D107" s="5"/>
      <c r="E107" s="5"/>
      <c r="F107" s="5"/>
      <c r="G107" s="5">
        <v>5</v>
      </c>
      <c r="H107" s="5">
        <v>15</v>
      </c>
      <c r="I107" s="5"/>
      <c r="J107" s="5">
        <v>5</v>
      </c>
      <c r="K107" s="5">
        <v>2</v>
      </c>
    </row>
    <row r="108" spans="2:11">
      <c r="B108" s="5">
        <v>6</v>
      </c>
      <c r="C108" s="5">
        <v>0</v>
      </c>
      <c r="D108" s="5"/>
      <c r="E108" s="5"/>
      <c r="F108" s="5"/>
      <c r="G108" s="5"/>
      <c r="H108" s="5"/>
      <c r="I108" s="5"/>
      <c r="J108" s="5"/>
      <c r="K108" s="5"/>
    </row>
    <row r="109" spans="2:11"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2:11">
      <c r="B110" s="4"/>
      <c r="C110" s="4"/>
    </row>
    <row r="111" spans="2:11">
      <c r="B111" s="4"/>
      <c r="C111" s="4"/>
    </row>
    <row r="112" spans="2:11">
      <c r="B112" s="4"/>
      <c r="C112" s="4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:L112"/>
  <sheetViews>
    <sheetView zoomScaleNormal="100" workbookViewId="0"/>
  </sheetViews>
  <sheetFormatPr defaultRowHeight="14.4"/>
  <cols>
    <col min="1" max="1" width="38.44140625" bestFit="1" customWidth="1"/>
    <col min="2" max="2" width="13.5546875" bestFit="1" customWidth="1"/>
    <col min="3" max="3" width="10.109375" bestFit="1" customWidth="1"/>
    <col min="4" max="4" width="15.33203125" bestFit="1" customWidth="1"/>
    <col min="5" max="5" width="7.44140625" bestFit="1" customWidth="1"/>
    <col min="7" max="7" width="6.21875" bestFit="1" customWidth="1"/>
    <col min="8" max="8" width="3" bestFit="1" customWidth="1"/>
    <col min="10" max="10" width="6.21875" bestFit="1" customWidth="1"/>
    <col min="11" max="11" width="4" bestFit="1" customWidth="1"/>
  </cols>
  <sheetData>
    <row r="1" spans="1:5" ht="25.8">
      <c r="A1" s="18" t="s">
        <v>163</v>
      </c>
      <c r="B1" s="7" t="s">
        <v>61</v>
      </c>
      <c r="C1" s="8" t="s">
        <v>59</v>
      </c>
      <c r="D1" s="9" t="s">
        <v>60</v>
      </c>
      <c r="E1" s="10"/>
    </row>
    <row r="2" spans="1:5" ht="21">
      <c r="A2" s="20" t="s">
        <v>8</v>
      </c>
      <c r="B2" s="7"/>
      <c r="C2" s="7" t="s">
        <v>9</v>
      </c>
      <c r="D2" s="7" t="s">
        <v>10</v>
      </c>
      <c r="E2" s="7" t="s">
        <v>67</v>
      </c>
    </row>
    <row r="3" spans="1:5">
      <c r="A3" s="22" t="s">
        <v>29</v>
      </c>
      <c r="B3" s="7"/>
      <c r="C3" s="8">
        <f>C5+C8+C10+(SUM(C11:C65))</f>
        <v>37880</v>
      </c>
      <c r="D3" s="8">
        <f>SUM(D5:D65)</f>
        <v>400</v>
      </c>
      <c r="E3" s="8">
        <f>SUM(E4:E9,E11:E65)</f>
        <v>40</v>
      </c>
    </row>
    <row r="4" spans="1:5" ht="21">
      <c r="A4" s="20" t="s">
        <v>1</v>
      </c>
      <c r="B4" s="7" t="s">
        <v>28</v>
      </c>
      <c r="C4" s="7" t="s">
        <v>9</v>
      </c>
      <c r="D4" s="7" t="s">
        <v>10</v>
      </c>
      <c r="E4" s="7" t="s">
        <v>83</v>
      </c>
    </row>
    <row r="5" spans="1:5" ht="72">
      <c r="A5" s="23" t="s">
        <v>114</v>
      </c>
      <c r="B5" s="7">
        <v>1</v>
      </c>
      <c r="C5" s="7">
        <v>4880</v>
      </c>
      <c r="D5" s="7">
        <v>400</v>
      </c>
      <c r="E5" s="7">
        <v>40</v>
      </c>
    </row>
    <row r="6" spans="1:5" ht="21">
      <c r="A6" s="20" t="s">
        <v>15</v>
      </c>
      <c r="B6" s="7">
        <v>1</v>
      </c>
      <c r="C6" s="7">
        <f>200000-C3</f>
        <v>162120</v>
      </c>
      <c r="D6" s="7">
        <v>0</v>
      </c>
      <c r="E6" s="7"/>
    </row>
    <row r="7" spans="1:5" ht="21">
      <c r="A7" s="20" t="s">
        <v>2</v>
      </c>
      <c r="B7" s="7"/>
      <c r="C7" s="7"/>
      <c r="D7" s="7"/>
      <c r="E7" s="7"/>
    </row>
    <row r="8" spans="1:5">
      <c r="A8" s="23" t="s">
        <v>43</v>
      </c>
      <c r="B8" s="11">
        <v>0</v>
      </c>
      <c r="C8" s="7">
        <f>B8*10000</f>
        <v>0</v>
      </c>
      <c r="D8" s="7">
        <v>0</v>
      </c>
      <c r="E8" s="7"/>
    </row>
    <row r="9" spans="1:5" ht="21">
      <c r="A9" s="20" t="s">
        <v>3</v>
      </c>
      <c r="B9" s="7"/>
      <c r="C9" s="7"/>
      <c r="D9" s="7"/>
      <c r="E9" s="7" t="s">
        <v>14</v>
      </c>
    </row>
    <row r="10" spans="1:5" ht="28.8">
      <c r="A10" s="23" t="s">
        <v>41</v>
      </c>
      <c r="B10" s="11">
        <v>1</v>
      </c>
      <c r="C10" s="7">
        <f>VLOOKUP(B10,B102:C112,2,FALSE)</f>
        <v>32000</v>
      </c>
      <c r="D10" s="7">
        <f>B10*0</f>
        <v>0</v>
      </c>
      <c r="E10" s="7">
        <f>B10*1</f>
        <v>1</v>
      </c>
    </row>
    <row r="11" spans="1:5">
      <c r="A11" s="23" t="s">
        <v>92</v>
      </c>
      <c r="B11" s="11">
        <v>0</v>
      </c>
      <c r="C11" s="7">
        <f>VLOOKUP(B11,B95:C97,2,FALSE)</f>
        <v>0</v>
      </c>
      <c r="D11" s="7">
        <f>VLOOKUP(B11,D95:E97,2,FALSE)</f>
        <v>0</v>
      </c>
      <c r="E11" s="7"/>
    </row>
    <row r="12" spans="1:5" ht="34.799999999999997">
      <c r="A12" s="29" t="s">
        <v>106</v>
      </c>
      <c r="B12" s="7"/>
      <c r="C12" s="7"/>
      <c r="D12" s="7"/>
      <c r="E12" s="7"/>
    </row>
    <row r="13" spans="1:5">
      <c r="A13" s="23" t="s">
        <v>90</v>
      </c>
      <c r="B13" s="11">
        <v>0</v>
      </c>
      <c r="C13" s="7">
        <f>B13*3</f>
        <v>0</v>
      </c>
      <c r="D13" s="7">
        <f>B13*1</f>
        <v>0</v>
      </c>
      <c r="E13" s="7"/>
    </row>
    <row r="14" spans="1:5" ht="28.8">
      <c r="A14" s="23" t="s">
        <v>91</v>
      </c>
      <c r="B14" s="11">
        <v>0</v>
      </c>
      <c r="C14" s="7">
        <f>B14*7</f>
        <v>0</v>
      </c>
      <c r="D14" s="7">
        <f>B14*1</f>
        <v>0</v>
      </c>
      <c r="E14" s="7"/>
    </row>
    <row r="15" spans="1:5">
      <c r="A15" s="23" t="s">
        <v>98</v>
      </c>
      <c r="B15" s="11">
        <v>0</v>
      </c>
      <c r="C15" s="7">
        <f>B15*2</f>
        <v>0</v>
      </c>
      <c r="D15" s="7">
        <v>0</v>
      </c>
      <c r="E15" s="7"/>
    </row>
    <row r="16" spans="1:5">
      <c r="A16" s="23" t="s">
        <v>99</v>
      </c>
      <c r="B16" s="11">
        <v>0</v>
      </c>
      <c r="C16" s="7">
        <f>B16*1.5</f>
        <v>0</v>
      </c>
      <c r="D16" s="7">
        <f>B16*1</f>
        <v>0</v>
      </c>
      <c r="E16" s="7"/>
    </row>
    <row r="17" spans="1:5" ht="21">
      <c r="A17" s="20" t="s">
        <v>33</v>
      </c>
      <c r="B17" s="7"/>
      <c r="C17" s="7"/>
      <c r="D17" s="7"/>
      <c r="E17" s="7"/>
    </row>
    <row r="18" spans="1:5">
      <c r="A18" s="23" t="s">
        <v>43</v>
      </c>
      <c r="B18" s="11">
        <v>1</v>
      </c>
      <c r="C18" s="7">
        <f>B18*1000</f>
        <v>1000</v>
      </c>
      <c r="D18" s="7">
        <v>0</v>
      </c>
      <c r="E18" s="7"/>
    </row>
    <row r="19" spans="1:5" ht="21">
      <c r="A19" s="20" t="s">
        <v>34</v>
      </c>
      <c r="B19" s="7"/>
      <c r="C19" s="7"/>
      <c r="D19" s="7"/>
      <c r="E19" s="7"/>
    </row>
    <row r="20" spans="1:5">
      <c r="A20" s="23" t="s">
        <v>113</v>
      </c>
      <c r="B20" s="11">
        <v>0</v>
      </c>
      <c r="C20" s="7">
        <f>B20*48</f>
        <v>0</v>
      </c>
      <c r="D20" s="7">
        <v>0</v>
      </c>
      <c r="E20" s="7"/>
    </row>
    <row r="21" spans="1:5" ht="28.8">
      <c r="A21" s="23" t="s">
        <v>110</v>
      </c>
      <c r="B21" s="11">
        <v>0</v>
      </c>
      <c r="C21" s="7">
        <f>B21*30</f>
        <v>0</v>
      </c>
      <c r="D21" s="7">
        <v>0</v>
      </c>
      <c r="E21" s="7"/>
    </row>
    <row r="22" spans="1:5">
      <c r="A22" s="23" t="s">
        <v>123</v>
      </c>
      <c r="B22" s="11">
        <v>0</v>
      </c>
      <c r="C22" s="7">
        <f>B22*108</f>
        <v>0</v>
      </c>
      <c r="D22" s="7">
        <v>0</v>
      </c>
      <c r="E22" s="7"/>
    </row>
    <row r="23" spans="1:5">
      <c r="A23" s="23" t="s">
        <v>107</v>
      </c>
      <c r="B23" s="11">
        <v>0</v>
      </c>
      <c r="C23" s="7">
        <f>B23*42</f>
        <v>0</v>
      </c>
      <c r="D23" s="7">
        <f>B23*6</f>
        <v>0</v>
      </c>
      <c r="E23" s="7"/>
    </row>
    <row r="24" spans="1:5">
      <c r="A24" s="23" t="s">
        <v>68</v>
      </c>
      <c r="B24" s="11">
        <v>0</v>
      </c>
      <c r="C24" s="7">
        <f>B24*25</f>
        <v>0</v>
      </c>
      <c r="D24" s="7">
        <f>B24*6</f>
        <v>0</v>
      </c>
      <c r="E24" s="7"/>
    </row>
    <row r="25" spans="1:5">
      <c r="A25" s="23" t="s">
        <v>120</v>
      </c>
      <c r="B25" s="11">
        <v>0</v>
      </c>
      <c r="C25" s="7">
        <f>B25*72</f>
        <v>0</v>
      </c>
      <c r="D25" s="7">
        <f>B25*6</f>
        <v>0</v>
      </c>
      <c r="E25" s="7"/>
    </row>
    <row r="26" spans="1:5">
      <c r="A26" s="23" t="s">
        <v>111</v>
      </c>
      <c r="B26" s="11">
        <v>0</v>
      </c>
      <c r="C26" s="7">
        <f>B26*15</f>
        <v>0</v>
      </c>
      <c r="D26" s="7">
        <f>B26*1</f>
        <v>0</v>
      </c>
      <c r="E26" s="7"/>
    </row>
    <row r="27" spans="1:5">
      <c r="A27" s="23" t="s">
        <v>124</v>
      </c>
      <c r="B27" s="11">
        <v>0</v>
      </c>
      <c r="C27" s="7">
        <f>B27*132</f>
        <v>0</v>
      </c>
      <c r="D27" s="7">
        <f>B27*6</f>
        <v>0</v>
      </c>
      <c r="E27" s="7"/>
    </row>
    <row r="28" spans="1:5">
      <c r="A28" s="23" t="s">
        <v>38</v>
      </c>
      <c r="B28" s="11">
        <v>0</v>
      </c>
      <c r="C28" s="7">
        <f>B28*0.5</f>
        <v>0</v>
      </c>
      <c r="D28" s="7">
        <v>0</v>
      </c>
      <c r="E28" s="7"/>
    </row>
    <row r="29" spans="1:5" ht="21">
      <c r="A29" s="20" t="s">
        <v>5</v>
      </c>
      <c r="B29" s="7"/>
      <c r="C29" s="7"/>
      <c r="D29" s="7"/>
      <c r="E29" s="7" t="s">
        <v>83</v>
      </c>
    </row>
    <row r="30" spans="1:5" ht="57.6">
      <c r="A30" s="23" t="s">
        <v>79</v>
      </c>
      <c r="B30" s="11">
        <v>0</v>
      </c>
      <c r="C30" s="7">
        <v>0</v>
      </c>
      <c r="D30" s="7">
        <v>0</v>
      </c>
      <c r="E30" s="7">
        <v>0</v>
      </c>
    </row>
    <row r="31" spans="1:5">
      <c r="A31" s="23" t="s">
        <v>100</v>
      </c>
      <c r="B31" s="11">
        <v>0</v>
      </c>
      <c r="C31" s="7">
        <f>B31*1</f>
        <v>0</v>
      </c>
      <c r="D31" s="7">
        <f>B31*0</f>
        <v>0</v>
      </c>
      <c r="E31" s="7">
        <v>0</v>
      </c>
    </row>
    <row r="32" spans="1:5">
      <c r="A32" s="23" t="s">
        <v>69</v>
      </c>
      <c r="B32" s="11">
        <v>0</v>
      </c>
      <c r="C32" s="7">
        <f>B32*14</f>
        <v>0</v>
      </c>
      <c r="D32" s="7">
        <f>B32*2</f>
        <v>0</v>
      </c>
      <c r="E32" s="7">
        <v>0</v>
      </c>
    </row>
    <row r="33" spans="1:5">
      <c r="A33" s="23" t="s">
        <v>54</v>
      </c>
      <c r="B33" s="11">
        <v>0</v>
      </c>
      <c r="C33" s="7">
        <f>B33*20</f>
        <v>0</v>
      </c>
      <c r="D33" s="7">
        <v>0</v>
      </c>
      <c r="E33" s="7">
        <v>0</v>
      </c>
    </row>
    <row r="34" spans="1:5">
      <c r="A34" s="23" t="s">
        <v>39</v>
      </c>
      <c r="B34" s="11">
        <v>0</v>
      </c>
      <c r="C34" s="7">
        <f>B34*10</f>
        <v>0</v>
      </c>
      <c r="D34" s="7">
        <f>B34*1</f>
        <v>0</v>
      </c>
      <c r="E34" s="7">
        <v>0</v>
      </c>
    </row>
    <row r="35" spans="1:5">
      <c r="A35" s="23" t="s">
        <v>55</v>
      </c>
      <c r="B35" s="11">
        <v>0</v>
      </c>
      <c r="C35" s="7">
        <f>B35*20</f>
        <v>0</v>
      </c>
      <c r="D35" s="7">
        <f>B35*1</f>
        <v>0</v>
      </c>
      <c r="E35" s="7">
        <v>0</v>
      </c>
    </row>
    <row r="36" spans="1:5">
      <c r="A36" s="23" t="s">
        <v>56</v>
      </c>
      <c r="B36" s="11">
        <v>0</v>
      </c>
      <c r="C36" s="7">
        <f>B36*20</f>
        <v>0</v>
      </c>
      <c r="D36" s="7">
        <f>B36*1</f>
        <v>0</v>
      </c>
      <c r="E36" s="7">
        <f>B36*1</f>
        <v>0</v>
      </c>
    </row>
    <row r="37" spans="1:5">
      <c r="A37" s="23" t="s">
        <v>143</v>
      </c>
      <c r="B37" s="11">
        <v>0</v>
      </c>
      <c r="C37" s="7">
        <f>B37*1000</f>
        <v>0</v>
      </c>
      <c r="D37" s="7">
        <f>B37*30</f>
        <v>0</v>
      </c>
      <c r="E37" s="7">
        <f>B37*3</f>
        <v>0</v>
      </c>
    </row>
    <row r="38" spans="1:5">
      <c r="A38" s="23" t="s">
        <v>159</v>
      </c>
      <c r="B38" s="11">
        <v>0</v>
      </c>
      <c r="C38" s="7">
        <f>B38*10</f>
        <v>0</v>
      </c>
      <c r="D38" s="7">
        <f>B38*2</f>
        <v>0</v>
      </c>
      <c r="E38" s="7">
        <v>0</v>
      </c>
    </row>
    <row r="39" spans="1:5" ht="14.4" customHeight="1">
      <c r="A39" s="23" t="s">
        <v>116</v>
      </c>
      <c r="B39" s="12">
        <v>0</v>
      </c>
      <c r="C39" s="12">
        <v>0</v>
      </c>
      <c r="D39" s="12">
        <v>0</v>
      </c>
      <c r="E39" s="12">
        <v>0</v>
      </c>
    </row>
    <row r="40" spans="1:5">
      <c r="A40" s="23" t="s">
        <v>160</v>
      </c>
      <c r="B40" s="11">
        <v>0</v>
      </c>
      <c r="C40" s="7">
        <f>B40*25</f>
        <v>0</v>
      </c>
      <c r="D40" s="7">
        <f>B40*4</f>
        <v>0</v>
      </c>
      <c r="E40" s="7">
        <v>0</v>
      </c>
    </row>
    <row r="41" spans="1:5" ht="14.4" customHeight="1">
      <c r="A41" s="23" t="s">
        <v>134</v>
      </c>
      <c r="B41" s="12">
        <v>0</v>
      </c>
      <c r="C41" s="12">
        <v>0</v>
      </c>
      <c r="D41" s="12">
        <v>0</v>
      </c>
      <c r="E41" s="12">
        <v>0</v>
      </c>
    </row>
    <row r="42" spans="1:5">
      <c r="A42" s="23" t="s">
        <v>161</v>
      </c>
      <c r="B42" s="13">
        <v>0</v>
      </c>
      <c r="C42" s="14">
        <f>B42*100</f>
        <v>0</v>
      </c>
      <c r="D42" s="14">
        <f>B42*8</f>
        <v>0</v>
      </c>
      <c r="E42" s="14">
        <v>0</v>
      </c>
    </row>
    <row r="43" spans="1:5" ht="14.4" customHeight="1">
      <c r="A43" s="23" t="s">
        <v>145</v>
      </c>
      <c r="B43" s="12">
        <v>0</v>
      </c>
      <c r="C43" s="12">
        <v>0</v>
      </c>
      <c r="D43" s="12">
        <v>0</v>
      </c>
      <c r="E43" s="12">
        <v>0</v>
      </c>
    </row>
    <row r="44" spans="1:5">
      <c r="A44" s="23" t="s">
        <v>162</v>
      </c>
      <c r="B44" s="13">
        <v>0</v>
      </c>
      <c r="C44" s="14">
        <f>B44*250</f>
        <v>0</v>
      </c>
      <c r="D44" s="14">
        <f>B44*12</f>
        <v>0</v>
      </c>
      <c r="E44" s="14">
        <v>0</v>
      </c>
    </row>
    <row r="45" spans="1:5" ht="14.4" customHeight="1">
      <c r="A45" s="23" t="s">
        <v>158</v>
      </c>
      <c r="B45" s="12">
        <v>0</v>
      </c>
      <c r="C45" s="12">
        <v>0</v>
      </c>
      <c r="D45" s="12">
        <v>0</v>
      </c>
      <c r="E45" s="12">
        <v>0</v>
      </c>
    </row>
    <row r="46" spans="1:5">
      <c r="A46" s="23" t="s">
        <v>139</v>
      </c>
      <c r="B46" s="12">
        <v>0</v>
      </c>
      <c r="C46" s="15">
        <f>B46*250</f>
        <v>0</v>
      </c>
      <c r="D46" s="15">
        <f>B46*30</f>
        <v>0</v>
      </c>
      <c r="E46" s="15">
        <v>0</v>
      </c>
    </row>
    <row r="47" spans="1:5">
      <c r="A47" s="23" t="s">
        <v>140</v>
      </c>
      <c r="B47" s="12">
        <v>0</v>
      </c>
      <c r="C47" s="14">
        <f>B47*600</f>
        <v>0</v>
      </c>
      <c r="D47" s="14">
        <f>B47*30</f>
        <v>0</v>
      </c>
      <c r="E47" s="14">
        <v>0</v>
      </c>
    </row>
    <row r="48" spans="1:5">
      <c r="A48" s="23" t="s">
        <v>146</v>
      </c>
      <c r="B48" s="12">
        <v>0</v>
      </c>
      <c r="C48" s="14">
        <f>B48*1000</f>
        <v>0</v>
      </c>
      <c r="D48" s="14">
        <f>B48*60</f>
        <v>0</v>
      </c>
      <c r="E48" s="14">
        <f>B48*15</f>
        <v>0</v>
      </c>
    </row>
    <row r="49" spans="1:5">
      <c r="A49" s="23" t="s">
        <v>148</v>
      </c>
      <c r="B49" s="13">
        <v>0</v>
      </c>
      <c r="C49" s="14">
        <f>B49*90</f>
        <v>0</v>
      </c>
      <c r="D49" s="14">
        <v>0</v>
      </c>
      <c r="E49" s="14">
        <v>0</v>
      </c>
    </row>
    <row r="50" spans="1:5">
      <c r="A50" s="23" t="s">
        <v>147</v>
      </c>
      <c r="B50" s="13">
        <v>0</v>
      </c>
      <c r="C50" s="14">
        <f>B50*180</f>
        <v>0</v>
      </c>
      <c r="D50" s="14">
        <v>0</v>
      </c>
      <c r="E50" s="14">
        <v>0</v>
      </c>
    </row>
    <row r="51" spans="1:5">
      <c r="A51" s="23" t="s">
        <v>149</v>
      </c>
      <c r="B51" s="13">
        <v>0</v>
      </c>
      <c r="C51" s="14">
        <f>B51*360</f>
        <v>0</v>
      </c>
      <c r="D51" s="14">
        <v>0</v>
      </c>
      <c r="E51" s="14">
        <v>0</v>
      </c>
    </row>
    <row r="52" spans="1:5">
      <c r="A52" s="23" t="s">
        <v>138</v>
      </c>
      <c r="B52" s="13">
        <v>0</v>
      </c>
      <c r="C52" s="14">
        <f>B52*50</f>
        <v>0</v>
      </c>
      <c r="D52" s="14">
        <f>B52*5</f>
        <v>0</v>
      </c>
      <c r="E52" s="14">
        <f>B52*3</f>
        <v>0</v>
      </c>
    </row>
    <row r="53" spans="1:5" ht="21">
      <c r="A53" s="20" t="s">
        <v>85</v>
      </c>
      <c r="B53" s="15"/>
      <c r="C53" s="14"/>
      <c r="D53" s="14" t="s">
        <v>85</v>
      </c>
      <c r="E53" s="14" t="s">
        <v>83</v>
      </c>
    </row>
    <row r="54" spans="1:5">
      <c r="A54" s="22" t="s">
        <v>83</v>
      </c>
      <c r="B54" s="11">
        <v>0</v>
      </c>
      <c r="C54" s="7">
        <f>B54*2</f>
        <v>0</v>
      </c>
      <c r="D54" s="7">
        <v>0</v>
      </c>
      <c r="E54" s="7">
        <f>B54</f>
        <v>0</v>
      </c>
    </row>
    <row r="55" spans="1:5">
      <c r="A55" s="23" t="s">
        <v>86</v>
      </c>
      <c r="B55" s="11">
        <v>0</v>
      </c>
      <c r="C55" s="7">
        <f>B55*20</f>
        <v>0</v>
      </c>
      <c r="D55" s="7">
        <f>B55*10</f>
        <v>0</v>
      </c>
      <c r="E55" s="7">
        <v>0</v>
      </c>
    </row>
    <row r="56" spans="1:5">
      <c r="A56" s="23" t="s">
        <v>95</v>
      </c>
      <c r="B56" s="11">
        <v>0</v>
      </c>
      <c r="C56" s="7">
        <f>B56*90</f>
        <v>0</v>
      </c>
      <c r="D56" s="7">
        <f>B56*40</f>
        <v>0</v>
      </c>
      <c r="E56" s="7">
        <f>B56*3</f>
        <v>0</v>
      </c>
    </row>
    <row r="57" spans="1:5">
      <c r="A57" s="23" t="s">
        <v>108</v>
      </c>
      <c r="B57" s="11">
        <v>0</v>
      </c>
      <c r="C57" s="7">
        <f>B57*140</f>
        <v>0</v>
      </c>
      <c r="D57" s="7">
        <f>B57*120</f>
        <v>0</v>
      </c>
      <c r="E57" s="7">
        <f>B57*9</f>
        <v>0</v>
      </c>
    </row>
    <row r="58" spans="1:5">
      <c r="A58" s="23" t="s">
        <v>128</v>
      </c>
      <c r="B58" s="11">
        <v>0</v>
      </c>
      <c r="C58" s="7">
        <f>B58*900</f>
        <v>0</v>
      </c>
      <c r="D58" s="7">
        <f>B58*400</f>
        <v>0</v>
      </c>
      <c r="E58" s="7">
        <f>B58*30</f>
        <v>0</v>
      </c>
    </row>
    <row r="59" spans="1:5">
      <c r="A59" s="23" t="s">
        <v>129</v>
      </c>
      <c r="B59" s="11">
        <v>0</v>
      </c>
      <c r="C59" s="7">
        <f>B59*320</f>
        <v>0</v>
      </c>
      <c r="D59" s="7">
        <f>B59*60</f>
        <v>0</v>
      </c>
      <c r="E59" s="7">
        <f>B59*4</f>
        <v>0</v>
      </c>
    </row>
    <row r="60" spans="1:5">
      <c r="A60" s="23" t="s">
        <v>150</v>
      </c>
      <c r="B60" s="11">
        <v>0</v>
      </c>
      <c r="C60" s="7">
        <f>B60*3000</f>
        <v>0</v>
      </c>
      <c r="D60" s="7">
        <f>B60*1200</f>
        <v>0</v>
      </c>
      <c r="E60" s="7">
        <f>B60*100</f>
        <v>0</v>
      </c>
    </row>
    <row r="61" spans="1:5">
      <c r="A61" s="23" t="s">
        <v>151</v>
      </c>
      <c r="B61" s="11">
        <v>0</v>
      </c>
      <c r="C61" s="7">
        <f>B61*1410</f>
        <v>0</v>
      </c>
      <c r="D61" s="7">
        <f>B61*264</f>
        <v>0</v>
      </c>
      <c r="E61" s="7">
        <f>B61*12</f>
        <v>0</v>
      </c>
    </row>
    <row r="62" spans="1:5">
      <c r="A62" s="23" t="s">
        <v>156</v>
      </c>
      <c r="B62" s="11">
        <v>0</v>
      </c>
      <c r="C62" s="7">
        <f>B62*10000</f>
        <v>0</v>
      </c>
      <c r="D62" s="7">
        <f>B62*4800</f>
        <v>0</v>
      </c>
      <c r="E62" s="7">
        <f>B62*420</f>
        <v>0</v>
      </c>
    </row>
    <row r="63" spans="1:5">
      <c r="A63" s="23" t="s">
        <v>157</v>
      </c>
      <c r="B63" s="11">
        <v>0</v>
      </c>
      <c r="C63" s="7">
        <f>B63*7200</f>
        <v>0</v>
      </c>
      <c r="D63" s="7">
        <f>B63*1278</f>
        <v>0</v>
      </c>
      <c r="E63" s="7">
        <f>B63*66</f>
        <v>0</v>
      </c>
    </row>
    <row r="64" spans="1:5">
      <c r="A64" s="23" t="s">
        <v>126</v>
      </c>
      <c r="B64" s="11">
        <v>0</v>
      </c>
      <c r="C64" s="7">
        <f>B64*50</f>
        <v>0</v>
      </c>
      <c r="D64" s="7">
        <v>0</v>
      </c>
      <c r="E64" s="7">
        <v>0</v>
      </c>
    </row>
    <row r="65" spans="1:5">
      <c r="A65" s="23" t="s">
        <v>130</v>
      </c>
      <c r="B65" s="11">
        <v>0</v>
      </c>
      <c r="C65" s="7">
        <f>B65*300</f>
        <v>0</v>
      </c>
      <c r="D65" s="7">
        <v>0</v>
      </c>
      <c r="E65" s="7">
        <v>0</v>
      </c>
    </row>
    <row r="66" spans="1:5" ht="21">
      <c r="A66" s="20" t="s">
        <v>7</v>
      </c>
      <c r="B66" s="17"/>
      <c r="C66" s="17"/>
      <c r="D66" s="17"/>
      <c r="E66" s="21"/>
    </row>
    <row r="67" spans="1:5">
      <c r="A67" s="22" t="s">
        <v>24</v>
      </c>
      <c r="B67" s="17">
        <f>200000*10</f>
        <v>2000000</v>
      </c>
      <c r="C67" s="17"/>
      <c r="D67" s="17"/>
      <c r="E67" s="21"/>
    </row>
    <row r="68" spans="1:5">
      <c r="A68" s="22" t="s">
        <v>25</v>
      </c>
      <c r="B68" s="17">
        <f>B67*0.75</f>
        <v>1500000</v>
      </c>
      <c r="C68" s="17"/>
      <c r="D68" s="17"/>
      <c r="E68" s="21"/>
    </row>
    <row r="69" spans="1:5">
      <c r="A69" s="22" t="s">
        <v>50</v>
      </c>
      <c r="B69" s="17">
        <f>B67*0.5</f>
        <v>1000000</v>
      </c>
      <c r="C69" s="17"/>
      <c r="D69" s="17"/>
      <c r="E69" s="21"/>
    </row>
    <row r="70" spans="1:5">
      <c r="A70" s="22" t="s">
        <v>51</v>
      </c>
      <c r="B70" s="17">
        <f>B67*0.25</f>
        <v>500000</v>
      </c>
      <c r="C70" s="17"/>
      <c r="D70" s="17"/>
      <c r="E70" s="21"/>
    </row>
    <row r="71" spans="1:5" ht="21">
      <c r="A71" s="20" t="s">
        <v>6</v>
      </c>
      <c r="B71" s="17"/>
      <c r="C71" s="17"/>
      <c r="D71" s="17"/>
      <c r="E71" s="21"/>
    </row>
    <row r="72" spans="1:5">
      <c r="A72" s="22"/>
      <c r="B72" s="17"/>
      <c r="C72" s="17"/>
      <c r="D72" s="17"/>
      <c r="E72" s="21"/>
    </row>
    <row r="73" spans="1:5">
      <c r="A73" s="22"/>
      <c r="B73" s="17"/>
      <c r="C73" s="17"/>
      <c r="D73" s="17"/>
      <c r="E73" s="21"/>
    </row>
    <row r="74" spans="1:5">
      <c r="A74" s="24"/>
      <c r="B74" s="25"/>
      <c r="C74" s="25"/>
      <c r="D74" s="25"/>
      <c r="E74" s="26"/>
    </row>
    <row r="93" spans="1:1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</row>
    <row r="94" spans="1:12">
      <c r="A94" s="5"/>
      <c r="B94" s="5" t="s">
        <v>93</v>
      </c>
      <c r="C94" s="5"/>
      <c r="D94" s="5" t="s">
        <v>97</v>
      </c>
      <c r="E94" s="5"/>
      <c r="F94" s="5"/>
      <c r="G94" s="5"/>
      <c r="H94" s="5"/>
      <c r="I94" s="5"/>
      <c r="J94" s="5"/>
      <c r="K94" s="5"/>
      <c r="L94" s="5"/>
    </row>
    <row r="95" spans="1:12">
      <c r="A95" s="5"/>
      <c r="B95" s="5">
        <v>0</v>
      </c>
      <c r="C95" s="5">
        <v>0</v>
      </c>
      <c r="D95" s="5">
        <v>0</v>
      </c>
      <c r="E95" s="5">
        <v>0</v>
      </c>
      <c r="F95" s="5"/>
      <c r="G95" s="5"/>
      <c r="H95" s="5"/>
      <c r="I95" s="5"/>
      <c r="J95" s="5"/>
      <c r="K95" s="5"/>
      <c r="L95" s="5"/>
    </row>
    <row r="96" spans="1:12">
      <c r="A96" s="5"/>
      <c r="B96" s="5">
        <v>1</v>
      </c>
      <c r="C96" s="5">
        <v>20000</v>
      </c>
      <c r="D96" s="5">
        <v>1</v>
      </c>
      <c r="E96" s="5">
        <v>15</v>
      </c>
      <c r="F96" s="5"/>
      <c r="G96" s="5"/>
      <c r="H96" s="5"/>
      <c r="I96" s="5"/>
      <c r="J96" s="5"/>
      <c r="K96" s="5"/>
      <c r="L96" s="5"/>
    </row>
    <row r="97" spans="1:12">
      <c r="A97" s="5"/>
      <c r="B97" s="5">
        <v>2</v>
      </c>
      <c r="C97" s="5">
        <v>0</v>
      </c>
      <c r="D97" s="5">
        <v>2</v>
      </c>
      <c r="E97" s="5">
        <v>0</v>
      </c>
      <c r="F97" s="5"/>
      <c r="G97" s="5"/>
      <c r="H97" s="5"/>
      <c r="I97" s="5"/>
      <c r="J97" s="5"/>
      <c r="K97" s="5"/>
      <c r="L97" s="5"/>
    </row>
    <row r="98" spans="1:1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</row>
    <row r="99" spans="1:1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</row>
    <row r="100" spans="1:1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</row>
    <row r="101" spans="1:12">
      <c r="A101" s="5"/>
      <c r="B101" s="5" t="s">
        <v>62</v>
      </c>
      <c r="C101" s="5"/>
      <c r="D101" s="5"/>
      <c r="E101" s="5"/>
      <c r="F101" s="5"/>
      <c r="G101" s="5"/>
      <c r="H101" s="5"/>
      <c r="I101" s="5"/>
      <c r="J101" s="5"/>
      <c r="K101" s="5"/>
      <c r="L101" s="5"/>
    </row>
    <row r="102" spans="1:12">
      <c r="A102" s="5"/>
      <c r="B102" s="5" t="s">
        <v>12</v>
      </c>
      <c r="C102" s="5" t="s">
        <v>42</v>
      </c>
      <c r="D102" s="5"/>
      <c r="E102" s="5"/>
      <c r="F102" s="5"/>
      <c r="G102" s="5" t="s">
        <v>12</v>
      </c>
      <c r="H102" s="5"/>
      <c r="I102" s="5"/>
      <c r="J102" s="5" t="s">
        <v>12</v>
      </c>
      <c r="K102" s="5"/>
      <c r="L102" s="5"/>
    </row>
    <row r="103" spans="1:12">
      <c r="A103" s="5"/>
      <c r="B103" s="5">
        <v>1</v>
      </c>
      <c r="C103" s="5">
        <v>32000</v>
      </c>
      <c r="D103" s="5"/>
      <c r="E103" s="5">
        <v>0</v>
      </c>
      <c r="F103" s="5"/>
      <c r="G103" s="5">
        <v>1</v>
      </c>
      <c r="H103" s="5">
        <v>5</v>
      </c>
      <c r="I103" s="5"/>
      <c r="J103" s="5">
        <v>1</v>
      </c>
      <c r="K103" s="5">
        <v>0.4</v>
      </c>
      <c r="L103" s="5"/>
    </row>
    <row r="104" spans="1:12">
      <c r="A104" s="5"/>
      <c r="B104" s="5">
        <v>2</v>
      </c>
      <c r="C104" s="5">
        <v>44000</v>
      </c>
      <c r="D104" s="5"/>
      <c r="E104" s="5">
        <v>12</v>
      </c>
      <c r="F104" s="5"/>
      <c r="G104" s="5">
        <v>2</v>
      </c>
      <c r="H104" s="5">
        <v>7</v>
      </c>
      <c r="I104" s="5"/>
      <c r="J104" s="5">
        <v>2</v>
      </c>
      <c r="K104" s="5">
        <v>0.8</v>
      </c>
      <c r="L104" s="5"/>
    </row>
    <row r="105" spans="1:12">
      <c r="A105" s="5"/>
      <c r="B105" s="5">
        <v>3</v>
      </c>
      <c r="C105" s="5">
        <v>56000</v>
      </c>
      <c r="D105" s="5"/>
      <c r="E105" s="5">
        <v>18</v>
      </c>
      <c r="F105" s="5"/>
      <c r="G105" s="5">
        <v>3</v>
      </c>
      <c r="H105" s="5">
        <v>9</v>
      </c>
      <c r="I105" s="5"/>
      <c r="J105" s="5">
        <v>3</v>
      </c>
      <c r="K105" s="5">
        <v>1.2</v>
      </c>
      <c r="L105" s="5"/>
    </row>
    <row r="106" spans="1:12">
      <c r="A106" s="5"/>
      <c r="B106" s="5">
        <v>4</v>
      </c>
      <c r="C106" s="5">
        <v>68000</v>
      </c>
      <c r="D106" s="5"/>
      <c r="E106" s="5">
        <v>24</v>
      </c>
      <c r="F106" s="5"/>
      <c r="G106" s="5">
        <v>4</v>
      </c>
      <c r="H106" s="5">
        <v>11</v>
      </c>
      <c r="I106" s="5"/>
      <c r="J106" s="5">
        <v>4</v>
      </c>
      <c r="K106" s="5">
        <v>1.6</v>
      </c>
      <c r="L106" s="5"/>
    </row>
    <row r="107" spans="1:12">
      <c r="A107" s="5"/>
      <c r="B107" s="5">
        <v>5</v>
      </c>
      <c r="C107" s="5">
        <v>80000</v>
      </c>
      <c r="D107" s="5"/>
      <c r="E107" s="5"/>
      <c r="F107" s="5"/>
      <c r="G107" s="5">
        <v>5</v>
      </c>
      <c r="H107" s="5">
        <v>15</v>
      </c>
      <c r="I107" s="5"/>
      <c r="J107" s="5">
        <v>5</v>
      </c>
      <c r="K107" s="5">
        <v>2</v>
      </c>
      <c r="L107" s="5"/>
    </row>
    <row r="108" spans="1:12">
      <c r="A108" s="5"/>
      <c r="B108" s="5">
        <v>6</v>
      </c>
      <c r="C108" s="5">
        <v>0</v>
      </c>
      <c r="D108" s="5"/>
      <c r="E108" s="5"/>
      <c r="F108" s="5"/>
      <c r="G108" s="5"/>
      <c r="H108" s="5"/>
      <c r="I108" s="5"/>
      <c r="J108" s="5"/>
      <c r="K108" s="5"/>
      <c r="L108" s="5"/>
    </row>
    <row r="109" spans="1:1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</row>
    <row r="110" spans="1:12">
      <c r="B110" s="4"/>
      <c r="C110" s="4"/>
    </row>
    <row r="111" spans="1:12">
      <c r="B111" s="4"/>
      <c r="C111" s="4"/>
    </row>
    <row r="112" spans="1:12">
      <c r="B112" s="4"/>
      <c r="C112" s="4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dimension ref="A1:M112"/>
  <sheetViews>
    <sheetView zoomScaleNormal="100" workbookViewId="0"/>
  </sheetViews>
  <sheetFormatPr defaultRowHeight="14.4"/>
  <cols>
    <col min="1" max="1" width="38.44140625" bestFit="1" customWidth="1"/>
    <col min="2" max="2" width="15.6640625" bestFit="1" customWidth="1"/>
    <col min="3" max="3" width="11.77734375" bestFit="1" customWidth="1"/>
    <col min="4" max="4" width="17.33203125" bestFit="1" customWidth="1"/>
    <col min="5" max="5" width="8.77734375" bestFit="1" customWidth="1"/>
    <col min="7" max="7" width="6.21875" bestFit="1" customWidth="1"/>
    <col min="8" max="8" width="3" bestFit="1" customWidth="1"/>
    <col min="10" max="10" width="6.21875" bestFit="1" customWidth="1"/>
    <col min="11" max="11" width="4" bestFit="1" customWidth="1"/>
  </cols>
  <sheetData>
    <row r="1" spans="1:5" ht="25.8">
      <c r="A1" s="18" t="s">
        <v>164</v>
      </c>
      <c r="B1" s="7" t="s">
        <v>61</v>
      </c>
      <c r="C1" s="8" t="s">
        <v>59</v>
      </c>
      <c r="D1" s="9" t="s">
        <v>60</v>
      </c>
      <c r="E1" s="10"/>
    </row>
    <row r="2" spans="1:5" ht="21">
      <c r="A2" s="20" t="s">
        <v>8</v>
      </c>
      <c r="B2" s="7"/>
      <c r="C2" s="7" t="s">
        <v>9</v>
      </c>
      <c r="D2" s="7" t="s">
        <v>10</v>
      </c>
      <c r="E2" s="7" t="s">
        <v>67</v>
      </c>
    </row>
    <row r="3" spans="1:5">
      <c r="A3" s="22" t="s">
        <v>29</v>
      </c>
      <c r="B3" s="7"/>
      <c r="C3" s="8">
        <f>C5+C8+C10+(SUM(C11:C65))</f>
        <v>53880</v>
      </c>
      <c r="D3" s="8">
        <f>SUM(D5:D65)</f>
        <v>400</v>
      </c>
      <c r="E3" s="8">
        <f>SUM(E4:E9,E11:E65)</f>
        <v>40</v>
      </c>
    </row>
    <row r="4" spans="1:5" ht="21">
      <c r="A4" s="20" t="s">
        <v>1</v>
      </c>
      <c r="B4" s="7" t="s">
        <v>28</v>
      </c>
      <c r="C4" s="7" t="s">
        <v>9</v>
      </c>
      <c r="D4" s="7" t="s">
        <v>10</v>
      </c>
      <c r="E4" s="7" t="s">
        <v>83</v>
      </c>
    </row>
    <row r="5" spans="1:5" ht="72">
      <c r="A5" s="23" t="s">
        <v>114</v>
      </c>
      <c r="B5" s="7">
        <v>1</v>
      </c>
      <c r="C5" s="7">
        <v>4880</v>
      </c>
      <c r="D5" s="7">
        <v>400</v>
      </c>
      <c r="E5" s="7">
        <v>40</v>
      </c>
    </row>
    <row r="6" spans="1:5" ht="21">
      <c r="A6" s="20" t="s">
        <v>15</v>
      </c>
      <c r="B6" s="7">
        <v>1</v>
      </c>
      <c r="C6" s="7">
        <f>300000-C3</f>
        <v>246120</v>
      </c>
      <c r="D6" s="7">
        <v>0</v>
      </c>
      <c r="E6" s="7"/>
    </row>
    <row r="7" spans="1:5" ht="21">
      <c r="A7" s="20" t="s">
        <v>2</v>
      </c>
      <c r="B7" s="7"/>
      <c r="C7" s="7"/>
      <c r="D7" s="7"/>
      <c r="E7" s="7"/>
    </row>
    <row r="8" spans="1:5">
      <c r="A8" s="23" t="s">
        <v>43</v>
      </c>
      <c r="B8" s="11">
        <v>0</v>
      </c>
      <c r="C8" s="7">
        <f>B8*15000</f>
        <v>0</v>
      </c>
      <c r="D8" s="7">
        <v>0</v>
      </c>
      <c r="E8" s="7"/>
    </row>
    <row r="9" spans="1:5" ht="21">
      <c r="A9" s="20" t="s">
        <v>3</v>
      </c>
      <c r="B9" s="7"/>
      <c r="C9" s="7"/>
      <c r="D9" s="7"/>
      <c r="E9" s="7" t="s">
        <v>14</v>
      </c>
    </row>
    <row r="10" spans="1:5" ht="28.8">
      <c r="A10" s="23" t="s">
        <v>41</v>
      </c>
      <c r="B10" s="11">
        <v>1</v>
      </c>
      <c r="C10" s="7">
        <f>VLOOKUP(B10,B102:C112,2,FALSE)</f>
        <v>48000</v>
      </c>
      <c r="D10" s="7">
        <f>B10*0</f>
        <v>0</v>
      </c>
      <c r="E10" s="7">
        <f>B10*1</f>
        <v>1</v>
      </c>
    </row>
    <row r="11" spans="1:5">
      <c r="A11" s="23" t="s">
        <v>92</v>
      </c>
      <c r="B11" s="11">
        <v>0</v>
      </c>
      <c r="C11" s="7">
        <f>VLOOKUP(B11,B95:C97,2,FALSE)</f>
        <v>0</v>
      </c>
      <c r="D11" s="7">
        <f>VLOOKUP(B11,D95:E97,2,FALSE)</f>
        <v>0</v>
      </c>
      <c r="E11" s="7"/>
    </row>
    <row r="12" spans="1:5" ht="34.799999999999997">
      <c r="A12" s="29" t="s">
        <v>106</v>
      </c>
      <c r="B12" s="7"/>
      <c r="C12" s="7"/>
      <c r="D12" s="7"/>
      <c r="E12" s="7"/>
    </row>
    <row r="13" spans="1:5">
      <c r="A13" s="23" t="s">
        <v>90</v>
      </c>
      <c r="B13" s="11">
        <v>0</v>
      </c>
      <c r="C13" s="7">
        <f>B13*3</f>
        <v>0</v>
      </c>
      <c r="D13" s="7">
        <f>B13*1</f>
        <v>0</v>
      </c>
      <c r="E13" s="7"/>
    </row>
    <row r="14" spans="1:5" ht="28.8">
      <c r="A14" s="23" t="s">
        <v>91</v>
      </c>
      <c r="B14" s="11">
        <v>0</v>
      </c>
      <c r="C14" s="7">
        <f>B14*7</f>
        <v>0</v>
      </c>
      <c r="D14" s="7">
        <f>B14*1</f>
        <v>0</v>
      </c>
      <c r="E14" s="7"/>
    </row>
    <row r="15" spans="1:5">
      <c r="A15" s="23" t="s">
        <v>98</v>
      </c>
      <c r="B15" s="11">
        <v>0</v>
      </c>
      <c r="C15" s="7">
        <f>B15*2</f>
        <v>0</v>
      </c>
      <c r="D15" s="7">
        <v>0</v>
      </c>
      <c r="E15" s="7"/>
    </row>
    <row r="16" spans="1:5">
      <c r="A16" s="23" t="s">
        <v>99</v>
      </c>
      <c r="B16" s="11">
        <v>0</v>
      </c>
      <c r="C16" s="7">
        <f>B16*1.5</f>
        <v>0</v>
      </c>
      <c r="D16" s="7">
        <f>B16*1</f>
        <v>0</v>
      </c>
      <c r="E16" s="7"/>
    </row>
    <row r="17" spans="1:5" ht="21">
      <c r="A17" s="20" t="s">
        <v>33</v>
      </c>
      <c r="B17" s="7"/>
      <c r="C17" s="7"/>
      <c r="D17" s="7"/>
      <c r="E17" s="7"/>
    </row>
    <row r="18" spans="1:5">
      <c r="A18" s="23" t="s">
        <v>43</v>
      </c>
      <c r="B18" s="11">
        <v>1</v>
      </c>
      <c r="C18" s="7">
        <f>B18*1000</f>
        <v>1000</v>
      </c>
      <c r="D18" s="7">
        <v>0</v>
      </c>
      <c r="E18" s="7"/>
    </row>
    <row r="19" spans="1:5" ht="21">
      <c r="A19" s="20" t="s">
        <v>34</v>
      </c>
      <c r="B19" s="7"/>
      <c r="C19" s="7"/>
      <c r="D19" s="7"/>
      <c r="E19" s="7"/>
    </row>
    <row r="20" spans="1:5">
      <c r="A20" s="23" t="s">
        <v>113</v>
      </c>
      <c r="B20" s="11">
        <v>0</v>
      </c>
      <c r="C20" s="7">
        <f>B20*48</f>
        <v>0</v>
      </c>
      <c r="D20" s="7">
        <v>0</v>
      </c>
      <c r="E20" s="7"/>
    </row>
    <row r="21" spans="1:5" ht="28.8">
      <c r="A21" s="23" t="s">
        <v>110</v>
      </c>
      <c r="B21" s="11">
        <v>0</v>
      </c>
      <c r="C21" s="7">
        <f>B21*30</f>
        <v>0</v>
      </c>
      <c r="D21" s="7">
        <v>0</v>
      </c>
      <c r="E21" s="7"/>
    </row>
    <row r="22" spans="1:5">
      <c r="A22" s="23" t="s">
        <v>123</v>
      </c>
      <c r="B22" s="11">
        <v>0</v>
      </c>
      <c r="C22" s="7">
        <f>B22*108</f>
        <v>0</v>
      </c>
      <c r="D22" s="7">
        <v>0</v>
      </c>
      <c r="E22" s="7"/>
    </row>
    <row r="23" spans="1:5">
      <c r="A23" s="23" t="s">
        <v>107</v>
      </c>
      <c r="B23" s="11">
        <v>0</v>
      </c>
      <c r="C23" s="7">
        <f>B23*42</f>
        <v>0</v>
      </c>
      <c r="D23" s="7">
        <f>B23*6</f>
        <v>0</v>
      </c>
      <c r="E23" s="7"/>
    </row>
    <row r="24" spans="1:5">
      <c r="A24" s="23" t="s">
        <v>68</v>
      </c>
      <c r="B24" s="11">
        <v>0</v>
      </c>
      <c r="C24" s="7">
        <f>B24*25</f>
        <v>0</v>
      </c>
      <c r="D24" s="7">
        <f>B24*6</f>
        <v>0</v>
      </c>
      <c r="E24" s="7"/>
    </row>
    <row r="25" spans="1:5">
      <c r="A25" s="23" t="s">
        <v>120</v>
      </c>
      <c r="B25" s="11">
        <v>0</v>
      </c>
      <c r="C25" s="7">
        <f>B25*72</f>
        <v>0</v>
      </c>
      <c r="D25" s="7">
        <f>B25*6</f>
        <v>0</v>
      </c>
      <c r="E25" s="7"/>
    </row>
    <row r="26" spans="1:5">
      <c r="A26" s="23" t="s">
        <v>111</v>
      </c>
      <c r="B26" s="11">
        <v>0</v>
      </c>
      <c r="C26" s="7">
        <f>B26*15</f>
        <v>0</v>
      </c>
      <c r="D26" s="7">
        <f>B26*1</f>
        <v>0</v>
      </c>
      <c r="E26" s="7"/>
    </row>
    <row r="27" spans="1:5">
      <c r="A27" s="23" t="s">
        <v>124</v>
      </c>
      <c r="B27" s="11">
        <v>0</v>
      </c>
      <c r="C27" s="7">
        <f>B27*132</f>
        <v>0</v>
      </c>
      <c r="D27" s="7">
        <f>B27*6</f>
        <v>0</v>
      </c>
      <c r="E27" s="7"/>
    </row>
    <row r="28" spans="1:5">
      <c r="A28" s="23" t="s">
        <v>38</v>
      </c>
      <c r="B28" s="11">
        <v>0</v>
      </c>
      <c r="C28" s="7">
        <f>B28*0.5</f>
        <v>0</v>
      </c>
      <c r="D28" s="7">
        <v>0</v>
      </c>
      <c r="E28" s="7"/>
    </row>
    <row r="29" spans="1:5" ht="21">
      <c r="A29" s="20" t="s">
        <v>5</v>
      </c>
      <c r="B29" s="7"/>
      <c r="C29" s="7"/>
      <c r="D29" s="7"/>
      <c r="E29" s="7" t="s">
        <v>83</v>
      </c>
    </row>
    <row r="30" spans="1:5" ht="57.6">
      <c r="A30" s="23" t="s">
        <v>79</v>
      </c>
      <c r="B30" s="11">
        <v>0</v>
      </c>
      <c r="C30" s="7">
        <v>0</v>
      </c>
      <c r="D30" s="7">
        <v>0</v>
      </c>
      <c r="E30" s="7">
        <v>0</v>
      </c>
    </row>
    <row r="31" spans="1:5">
      <c r="A31" s="23" t="s">
        <v>100</v>
      </c>
      <c r="B31" s="11">
        <v>0</v>
      </c>
      <c r="C31" s="7">
        <f>B31*1</f>
        <v>0</v>
      </c>
      <c r="D31" s="7">
        <f>B31*0</f>
        <v>0</v>
      </c>
      <c r="E31" s="7">
        <v>0</v>
      </c>
    </row>
    <row r="32" spans="1:5">
      <c r="A32" s="23" t="s">
        <v>69</v>
      </c>
      <c r="B32" s="11">
        <v>0</v>
      </c>
      <c r="C32" s="7">
        <f>B32*14</f>
        <v>0</v>
      </c>
      <c r="D32" s="7">
        <f>B32*2</f>
        <v>0</v>
      </c>
      <c r="E32" s="7">
        <v>0</v>
      </c>
    </row>
    <row r="33" spans="1:5">
      <c r="A33" s="23" t="s">
        <v>54</v>
      </c>
      <c r="B33" s="11">
        <v>0</v>
      </c>
      <c r="C33" s="7">
        <f>B33*20</f>
        <v>0</v>
      </c>
      <c r="D33" s="7">
        <v>0</v>
      </c>
      <c r="E33" s="7">
        <v>0</v>
      </c>
    </row>
    <row r="34" spans="1:5">
      <c r="A34" s="23" t="s">
        <v>39</v>
      </c>
      <c r="B34" s="11">
        <v>0</v>
      </c>
      <c r="C34" s="7">
        <f>B34*10</f>
        <v>0</v>
      </c>
      <c r="D34" s="7">
        <f>B34*1</f>
        <v>0</v>
      </c>
      <c r="E34" s="7">
        <v>0</v>
      </c>
    </row>
    <row r="35" spans="1:5">
      <c r="A35" s="23" t="s">
        <v>55</v>
      </c>
      <c r="B35" s="11">
        <v>0</v>
      </c>
      <c r="C35" s="7">
        <f>B35*20</f>
        <v>0</v>
      </c>
      <c r="D35" s="7">
        <f>B35*1</f>
        <v>0</v>
      </c>
      <c r="E35" s="7">
        <v>0</v>
      </c>
    </row>
    <row r="36" spans="1:5">
      <c r="A36" s="23" t="s">
        <v>56</v>
      </c>
      <c r="B36" s="11">
        <v>0</v>
      </c>
      <c r="C36" s="7">
        <f>B36*20</f>
        <v>0</v>
      </c>
      <c r="D36" s="7">
        <f>B36*1</f>
        <v>0</v>
      </c>
      <c r="E36" s="7">
        <f>B36*1</f>
        <v>0</v>
      </c>
    </row>
    <row r="37" spans="1:5">
      <c r="A37" s="23" t="s">
        <v>143</v>
      </c>
      <c r="B37" s="11">
        <v>0</v>
      </c>
      <c r="C37" s="7">
        <f>B37*1000</f>
        <v>0</v>
      </c>
      <c r="D37" s="7">
        <f>B37*30</f>
        <v>0</v>
      </c>
      <c r="E37" s="7">
        <f>B37*3</f>
        <v>0</v>
      </c>
    </row>
    <row r="38" spans="1:5">
      <c r="A38" s="23" t="s">
        <v>159</v>
      </c>
      <c r="B38" s="11">
        <v>0</v>
      </c>
      <c r="C38" s="7">
        <f>B38*10</f>
        <v>0</v>
      </c>
      <c r="D38" s="7">
        <f>B38*2</f>
        <v>0</v>
      </c>
      <c r="E38" s="7">
        <v>0</v>
      </c>
    </row>
    <row r="39" spans="1:5" ht="28.8">
      <c r="A39" s="23" t="s">
        <v>165</v>
      </c>
      <c r="B39" s="12">
        <v>0</v>
      </c>
      <c r="C39" s="12">
        <v>0</v>
      </c>
      <c r="D39" s="12">
        <v>0</v>
      </c>
      <c r="E39" s="12">
        <v>0</v>
      </c>
    </row>
    <row r="40" spans="1:5">
      <c r="A40" s="23" t="s">
        <v>160</v>
      </c>
      <c r="B40" s="11">
        <v>0</v>
      </c>
      <c r="C40" s="7">
        <f>B40*25</f>
        <v>0</v>
      </c>
      <c r="D40" s="7">
        <f>B40*4</f>
        <v>0</v>
      </c>
      <c r="E40" s="7">
        <v>0</v>
      </c>
    </row>
    <row r="41" spans="1:5" ht="28.8">
      <c r="A41" s="23" t="s">
        <v>166</v>
      </c>
      <c r="B41" s="12">
        <v>0</v>
      </c>
      <c r="C41" s="12">
        <v>0</v>
      </c>
      <c r="D41" s="12">
        <v>0</v>
      </c>
      <c r="E41" s="12">
        <v>0</v>
      </c>
    </row>
    <row r="42" spans="1:5">
      <c r="A42" s="23" t="s">
        <v>161</v>
      </c>
      <c r="B42" s="13">
        <v>0</v>
      </c>
      <c r="C42" s="14">
        <f>B42*100</f>
        <v>0</v>
      </c>
      <c r="D42" s="14">
        <f>B42*8</f>
        <v>0</v>
      </c>
      <c r="E42" s="14">
        <v>0</v>
      </c>
    </row>
    <row r="43" spans="1:5" ht="28.8">
      <c r="A43" s="23" t="s">
        <v>167</v>
      </c>
      <c r="B43" s="12">
        <v>0</v>
      </c>
      <c r="C43" s="12">
        <v>0</v>
      </c>
      <c r="D43" s="12">
        <v>0</v>
      </c>
      <c r="E43" s="12">
        <v>0</v>
      </c>
    </row>
    <row r="44" spans="1:5">
      <c r="A44" s="23" t="s">
        <v>162</v>
      </c>
      <c r="B44" s="13">
        <v>0</v>
      </c>
      <c r="C44" s="14">
        <f>B44*250</f>
        <v>0</v>
      </c>
      <c r="D44" s="14">
        <f>B44*12</f>
        <v>0</v>
      </c>
      <c r="E44" s="14">
        <v>0</v>
      </c>
    </row>
    <row r="45" spans="1:5" ht="28.8">
      <c r="A45" s="23" t="s">
        <v>168</v>
      </c>
      <c r="B45" s="12">
        <v>0</v>
      </c>
      <c r="C45" s="12">
        <v>0</v>
      </c>
      <c r="D45" s="12">
        <v>0</v>
      </c>
      <c r="E45" s="12">
        <v>0</v>
      </c>
    </row>
    <row r="46" spans="1:5">
      <c r="A46" s="23" t="s">
        <v>139</v>
      </c>
      <c r="B46" s="12">
        <v>0</v>
      </c>
      <c r="C46" s="14">
        <f>B46*250</f>
        <v>0</v>
      </c>
      <c r="D46" s="14">
        <f>B46*30</f>
        <v>0</v>
      </c>
      <c r="E46" s="14">
        <v>0</v>
      </c>
    </row>
    <row r="47" spans="1:5">
      <c r="A47" s="23" t="s">
        <v>140</v>
      </c>
      <c r="B47" s="12">
        <v>0</v>
      </c>
      <c r="C47" s="14">
        <f>B47*600</f>
        <v>0</v>
      </c>
      <c r="D47" s="14">
        <f>B47*30</f>
        <v>0</v>
      </c>
      <c r="E47" s="14">
        <v>0</v>
      </c>
    </row>
    <row r="48" spans="1:5">
      <c r="A48" s="23" t="s">
        <v>146</v>
      </c>
      <c r="B48" s="13">
        <v>0</v>
      </c>
      <c r="C48" s="14">
        <f>B48*1000</f>
        <v>0</v>
      </c>
      <c r="D48" s="14">
        <f>B48*60</f>
        <v>0</v>
      </c>
      <c r="E48" s="14">
        <f>B48*15</f>
        <v>0</v>
      </c>
    </row>
    <row r="49" spans="1:5">
      <c r="A49" s="23" t="s">
        <v>148</v>
      </c>
      <c r="B49" s="13">
        <v>0</v>
      </c>
      <c r="C49" s="14">
        <f>B49*90</f>
        <v>0</v>
      </c>
      <c r="D49" s="14">
        <v>0</v>
      </c>
      <c r="E49" s="14">
        <v>0</v>
      </c>
    </row>
    <row r="50" spans="1:5">
      <c r="A50" s="23" t="s">
        <v>147</v>
      </c>
      <c r="B50" s="13">
        <v>0</v>
      </c>
      <c r="C50" s="14">
        <f>B50*180</f>
        <v>0</v>
      </c>
      <c r="D50" s="14">
        <v>0</v>
      </c>
      <c r="E50" s="14">
        <v>0</v>
      </c>
    </row>
    <row r="51" spans="1:5">
      <c r="A51" s="23" t="s">
        <v>149</v>
      </c>
      <c r="B51" s="13">
        <v>0</v>
      </c>
      <c r="C51" s="14">
        <f>B51*360</f>
        <v>0</v>
      </c>
      <c r="D51" s="14">
        <v>0</v>
      </c>
      <c r="E51" s="14">
        <v>0</v>
      </c>
    </row>
    <row r="52" spans="1:5">
      <c r="A52" s="23" t="s">
        <v>138</v>
      </c>
      <c r="B52" s="12">
        <v>0</v>
      </c>
      <c r="C52" s="14">
        <f>B52*50</f>
        <v>0</v>
      </c>
      <c r="D52" s="14">
        <f>B52*5</f>
        <v>0</v>
      </c>
      <c r="E52" s="14">
        <f>B52*3</f>
        <v>0</v>
      </c>
    </row>
    <row r="53" spans="1:5" ht="21">
      <c r="A53" s="20" t="s">
        <v>85</v>
      </c>
      <c r="B53" s="7"/>
      <c r="C53" s="7"/>
      <c r="D53" s="7" t="s">
        <v>85</v>
      </c>
      <c r="E53" s="7" t="s">
        <v>83</v>
      </c>
    </row>
    <row r="54" spans="1:5">
      <c r="A54" s="22" t="s">
        <v>83</v>
      </c>
      <c r="B54" s="11">
        <v>0</v>
      </c>
      <c r="C54" s="7">
        <f>B54*2</f>
        <v>0</v>
      </c>
      <c r="D54" s="7">
        <v>0</v>
      </c>
      <c r="E54" s="7">
        <f>B54</f>
        <v>0</v>
      </c>
    </row>
    <row r="55" spans="1:5">
      <c r="A55" s="23" t="s">
        <v>86</v>
      </c>
      <c r="B55" s="11">
        <v>0</v>
      </c>
      <c r="C55" s="7">
        <f>B55*20</f>
        <v>0</v>
      </c>
      <c r="D55" s="7">
        <f>B55*10</f>
        <v>0</v>
      </c>
      <c r="E55" s="7">
        <v>0</v>
      </c>
    </row>
    <row r="56" spans="1:5">
      <c r="A56" s="23" t="s">
        <v>95</v>
      </c>
      <c r="B56" s="11">
        <v>0</v>
      </c>
      <c r="C56" s="7">
        <f>B56*90</f>
        <v>0</v>
      </c>
      <c r="D56" s="7">
        <f>B56*40</f>
        <v>0</v>
      </c>
      <c r="E56" s="7">
        <f>B56*3</f>
        <v>0</v>
      </c>
    </row>
    <row r="57" spans="1:5">
      <c r="A57" s="23" t="s">
        <v>108</v>
      </c>
      <c r="B57" s="11">
        <v>0</v>
      </c>
      <c r="C57" s="7">
        <f>B57*140</f>
        <v>0</v>
      </c>
      <c r="D57" s="7">
        <f>B57*120</f>
        <v>0</v>
      </c>
      <c r="E57" s="7">
        <f>B57*9</f>
        <v>0</v>
      </c>
    </row>
    <row r="58" spans="1:5">
      <c r="A58" s="23" t="s">
        <v>128</v>
      </c>
      <c r="B58" s="11">
        <v>0</v>
      </c>
      <c r="C58" s="7">
        <f>B58*900</f>
        <v>0</v>
      </c>
      <c r="D58" s="7">
        <f>B58*400</f>
        <v>0</v>
      </c>
      <c r="E58" s="7">
        <f>B58*30</f>
        <v>0</v>
      </c>
    </row>
    <row r="59" spans="1:5">
      <c r="A59" s="23" t="s">
        <v>129</v>
      </c>
      <c r="B59" s="11">
        <v>0</v>
      </c>
      <c r="C59" s="7">
        <f>B59*320</f>
        <v>0</v>
      </c>
      <c r="D59" s="7">
        <f>B59*60</f>
        <v>0</v>
      </c>
      <c r="E59" s="7">
        <f>B59*4</f>
        <v>0</v>
      </c>
    </row>
    <row r="60" spans="1:5">
      <c r="A60" s="23" t="s">
        <v>150</v>
      </c>
      <c r="B60" s="11">
        <v>0</v>
      </c>
      <c r="C60" s="7">
        <f>B60*3000</f>
        <v>0</v>
      </c>
      <c r="D60" s="7">
        <f>B60*1200</f>
        <v>0</v>
      </c>
      <c r="E60" s="7">
        <f>B60*100</f>
        <v>0</v>
      </c>
    </row>
    <row r="61" spans="1:5">
      <c r="A61" s="23" t="s">
        <v>151</v>
      </c>
      <c r="B61" s="11">
        <v>0</v>
      </c>
      <c r="C61" s="7">
        <f>B61*1410</f>
        <v>0</v>
      </c>
      <c r="D61" s="7">
        <f>B61*264</f>
        <v>0</v>
      </c>
      <c r="E61" s="7">
        <f>B61*12</f>
        <v>0</v>
      </c>
    </row>
    <row r="62" spans="1:5">
      <c r="A62" s="23" t="s">
        <v>156</v>
      </c>
      <c r="B62" s="11">
        <v>0</v>
      </c>
      <c r="C62" s="7">
        <f>B62*10000</f>
        <v>0</v>
      </c>
      <c r="D62" s="7">
        <f>B62*4800</f>
        <v>0</v>
      </c>
      <c r="E62" s="7">
        <f>B62*420</f>
        <v>0</v>
      </c>
    </row>
    <row r="63" spans="1:5">
      <c r="A63" s="23" t="s">
        <v>157</v>
      </c>
      <c r="B63" s="11">
        <v>0</v>
      </c>
      <c r="C63" s="7">
        <f>B63*7200</f>
        <v>0</v>
      </c>
      <c r="D63" s="7">
        <f>B63*1278</f>
        <v>0</v>
      </c>
      <c r="E63" s="7">
        <f>B63*66</f>
        <v>0</v>
      </c>
    </row>
    <row r="64" spans="1:5">
      <c r="A64" s="23" t="s">
        <v>126</v>
      </c>
      <c r="B64" s="11">
        <v>0</v>
      </c>
      <c r="C64" s="7">
        <f>B64*50</f>
        <v>0</v>
      </c>
      <c r="D64" s="7">
        <v>0</v>
      </c>
      <c r="E64" s="7">
        <v>0</v>
      </c>
    </row>
    <row r="65" spans="1:5">
      <c r="A65" s="23" t="s">
        <v>130</v>
      </c>
      <c r="B65" s="11">
        <v>0</v>
      </c>
      <c r="C65" s="7">
        <f>B65*300</f>
        <v>0</v>
      </c>
      <c r="D65" s="7">
        <v>0</v>
      </c>
      <c r="E65" s="7">
        <v>0</v>
      </c>
    </row>
    <row r="66" spans="1:5" ht="21">
      <c r="A66" s="20" t="s">
        <v>7</v>
      </c>
      <c r="B66" s="17"/>
      <c r="C66" s="17"/>
      <c r="D66" s="17"/>
      <c r="E66" s="21"/>
    </row>
    <row r="67" spans="1:5">
      <c r="A67" s="22" t="s">
        <v>24</v>
      </c>
      <c r="B67" s="17">
        <f>300000*10</f>
        <v>3000000</v>
      </c>
      <c r="C67" s="17"/>
      <c r="D67" s="17"/>
      <c r="E67" s="21"/>
    </row>
    <row r="68" spans="1:5">
      <c r="A68" s="22" t="s">
        <v>25</v>
      </c>
      <c r="B68" s="17">
        <f>B67*0.75</f>
        <v>2250000</v>
      </c>
      <c r="C68" s="17"/>
      <c r="D68" s="17"/>
      <c r="E68" s="21"/>
    </row>
    <row r="69" spans="1:5">
      <c r="A69" s="22" t="s">
        <v>50</v>
      </c>
      <c r="B69" s="17">
        <f>B67*0.5</f>
        <v>1500000</v>
      </c>
      <c r="C69" s="17"/>
      <c r="D69" s="17"/>
      <c r="E69" s="21"/>
    </row>
    <row r="70" spans="1:5">
      <c r="A70" s="22" t="s">
        <v>51</v>
      </c>
      <c r="B70" s="17">
        <f>B67*0.25</f>
        <v>750000</v>
      </c>
      <c r="C70" s="17"/>
      <c r="D70" s="17"/>
      <c r="E70" s="21"/>
    </row>
    <row r="71" spans="1:5" ht="21">
      <c r="A71" s="20" t="s">
        <v>6</v>
      </c>
      <c r="B71" s="17"/>
      <c r="C71" s="17"/>
      <c r="D71" s="17"/>
      <c r="E71" s="21"/>
    </row>
    <row r="72" spans="1:5">
      <c r="A72" s="22"/>
      <c r="B72" s="17"/>
      <c r="C72" s="17"/>
      <c r="D72" s="17"/>
      <c r="E72" s="21"/>
    </row>
    <row r="73" spans="1:5">
      <c r="A73" s="22"/>
      <c r="B73" s="17"/>
      <c r="C73" s="17"/>
      <c r="D73" s="17"/>
      <c r="E73" s="21"/>
    </row>
    <row r="74" spans="1:5">
      <c r="A74" s="24"/>
      <c r="B74" s="25"/>
      <c r="C74" s="25"/>
      <c r="D74" s="25"/>
      <c r="E74" s="26"/>
    </row>
    <row r="90" spans="1:1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1:1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1:1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1:1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1:13">
      <c r="A94" s="5"/>
      <c r="B94" s="5" t="s">
        <v>93</v>
      </c>
      <c r="C94" s="5"/>
      <c r="D94" s="5" t="s">
        <v>97</v>
      </c>
      <c r="E94" s="5"/>
      <c r="F94" s="5"/>
      <c r="G94" s="5"/>
      <c r="H94" s="5"/>
      <c r="I94" s="5"/>
      <c r="J94" s="5"/>
      <c r="K94" s="5"/>
      <c r="L94" s="5"/>
      <c r="M94" s="5"/>
    </row>
    <row r="95" spans="1:13">
      <c r="A95" s="5"/>
      <c r="B95" s="5">
        <v>0</v>
      </c>
      <c r="C95" s="5">
        <v>0</v>
      </c>
      <c r="D95" s="5">
        <v>0</v>
      </c>
      <c r="E95" s="5">
        <v>0</v>
      </c>
      <c r="F95" s="5"/>
      <c r="G95" s="5"/>
      <c r="H95" s="5"/>
      <c r="I95" s="5"/>
      <c r="J95" s="5"/>
      <c r="K95" s="5"/>
      <c r="L95" s="5"/>
      <c r="M95" s="5"/>
    </row>
    <row r="96" spans="1:13">
      <c r="A96" s="5"/>
      <c r="B96" s="5">
        <v>1</v>
      </c>
      <c r="C96" s="5">
        <v>30000</v>
      </c>
      <c r="D96" s="5">
        <v>1</v>
      </c>
      <c r="E96" s="5">
        <v>18</v>
      </c>
      <c r="F96" s="5"/>
      <c r="G96" s="5"/>
      <c r="H96" s="5"/>
      <c r="I96" s="5"/>
      <c r="J96" s="5"/>
      <c r="K96" s="5"/>
      <c r="L96" s="5"/>
      <c r="M96" s="5"/>
    </row>
    <row r="97" spans="1:13">
      <c r="A97" s="5"/>
      <c r="B97" s="5">
        <v>2</v>
      </c>
      <c r="C97" s="5">
        <v>0</v>
      </c>
      <c r="D97" s="5">
        <v>2</v>
      </c>
      <c r="E97" s="5">
        <v>0</v>
      </c>
      <c r="F97" s="5"/>
      <c r="G97" s="5"/>
      <c r="H97" s="5"/>
      <c r="I97" s="5"/>
      <c r="J97" s="5"/>
      <c r="K97" s="5"/>
      <c r="L97" s="5"/>
      <c r="M97" s="5"/>
    </row>
    <row r="98" spans="1:1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1:1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1:1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</row>
    <row r="101" spans="1:13">
      <c r="A101" s="5"/>
      <c r="B101" s="5" t="s">
        <v>62</v>
      </c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1:13">
      <c r="A102" s="5"/>
      <c r="B102" s="5" t="s">
        <v>12</v>
      </c>
      <c r="C102" s="5" t="s">
        <v>42</v>
      </c>
      <c r="D102" s="5"/>
      <c r="E102" s="5"/>
      <c r="F102" s="5"/>
      <c r="G102" s="5" t="s">
        <v>12</v>
      </c>
      <c r="H102" s="5"/>
      <c r="I102" s="5"/>
      <c r="J102" s="5" t="s">
        <v>12</v>
      </c>
      <c r="K102" s="5"/>
      <c r="L102" s="5"/>
      <c r="M102" s="5"/>
    </row>
    <row r="103" spans="1:13">
      <c r="A103" s="5"/>
      <c r="B103" s="5">
        <v>1</v>
      </c>
      <c r="C103" s="5">
        <v>48000</v>
      </c>
      <c r="D103" s="5"/>
      <c r="E103" s="5">
        <v>0</v>
      </c>
      <c r="F103" s="5"/>
      <c r="G103" s="5">
        <v>1</v>
      </c>
      <c r="H103" s="5">
        <v>5</v>
      </c>
      <c r="I103" s="5"/>
      <c r="J103" s="5">
        <v>1</v>
      </c>
      <c r="K103" s="5">
        <v>0.4</v>
      </c>
      <c r="L103" s="5"/>
      <c r="M103" s="5"/>
    </row>
    <row r="104" spans="1:13">
      <c r="A104" s="5"/>
      <c r="B104" s="5">
        <v>2</v>
      </c>
      <c r="C104" s="5">
        <v>66000</v>
      </c>
      <c r="D104" s="5"/>
      <c r="E104" s="5">
        <v>12</v>
      </c>
      <c r="F104" s="5"/>
      <c r="G104" s="5">
        <v>2</v>
      </c>
      <c r="H104" s="5">
        <v>7</v>
      </c>
      <c r="I104" s="5"/>
      <c r="J104" s="5">
        <v>2</v>
      </c>
      <c r="K104" s="5">
        <v>0.8</v>
      </c>
      <c r="L104" s="5"/>
      <c r="M104" s="5"/>
    </row>
    <row r="105" spans="1:13">
      <c r="A105" s="5"/>
      <c r="B105" s="5">
        <v>3</v>
      </c>
      <c r="C105" s="5">
        <v>84000</v>
      </c>
      <c r="D105" s="5"/>
      <c r="E105" s="5">
        <v>18</v>
      </c>
      <c r="F105" s="5"/>
      <c r="G105" s="5">
        <v>3</v>
      </c>
      <c r="H105" s="5">
        <v>9</v>
      </c>
      <c r="I105" s="5"/>
      <c r="J105" s="5">
        <v>3</v>
      </c>
      <c r="K105" s="5">
        <v>1.2</v>
      </c>
      <c r="L105" s="5"/>
      <c r="M105" s="5"/>
    </row>
    <row r="106" spans="1:13">
      <c r="A106" s="5"/>
      <c r="B106" s="5">
        <v>4</v>
      </c>
      <c r="C106" s="5">
        <v>102000</v>
      </c>
      <c r="D106" s="5"/>
      <c r="E106" s="5">
        <v>24</v>
      </c>
      <c r="F106" s="5"/>
      <c r="G106" s="5">
        <v>4</v>
      </c>
      <c r="H106" s="5">
        <v>11</v>
      </c>
      <c r="I106" s="5"/>
      <c r="J106" s="5">
        <v>4</v>
      </c>
      <c r="K106" s="5">
        <v>1.6</v>
      </c>
      <c r="L106" s="5"/>
      <c r="M106" s="5"/>
    </row>
    <row r="107" spans="1:13">
      <c r="A107" s="5"/>
      <c r="B107" s="5">
        <v>5</v>
      </c>
      <c r="C107" s="5">
        <v>120000</v>
      </c>
      <c r="D107" s="5"/>
      <c r="E107" s="5"/>
      <c r="F107" s="5"/>
      <c r="G107" s="5">
        <v>5</v>
      </c>
      <c r="H107" s="5">
        <v>15</v>
      </c>
      <c r="I107" s="5"/>
      <c r="J107" s="5">
        <v>5</v>
      </c>
      <c r="K107" s="5">
        <v>2</v>
      </c>
      <c r="L107" s="5"/>
      <c r="M107" s="5"/>
    </row>
    <row r="108" spans="1:13">
      <c r="A108" s="5"/>
      <c r="B108" s="5">
        <v>6</v>
      </c>
      <c r="C108" s="5">
        <v>0</v>
      </c>
      <c r="D108" s="5"/>
      <c r="E108" s="5"/>
      <c r="F108" s="5"/>
      <c r="G108" s="5"/>
      <c r="H108" s="5"/>
      <c r="I108" s="5"/>
      <c r="J108" s="5"/>
      <c r="K108" s="5"/>
      <c r="L108" s="5"/>
      <c r="M108" s="5"/>
    </row>
    <row r="109" spans="1:1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1:1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1:1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1:1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66"/>
  <sheetViews>
    <sheetView zoomScaleNormal="100" workbookViewId="0"/>
  </sheetViews>
  <sheetFormatPr defaultRowHeight="14.4"/>
  <cols>
    <col min="1" max="1" width="34.33203125" bestFit="1" customWidth="1"/>
    <col min="2" max="2" width="15.88671875" bestFit="1" customWidth="1"/>
    <col min="3" max="3" width="12.109375" bestFit="1" customWidth="1"/>
    <col min="4" max="4" width="17.5546875" bestFit="1" customWidth="1"/>
  </cols>
  <sheetData>
    <row r="1" spans="1:5" ht="25.8">
      <c r="A1" s="18" t="s">
        <v>76</v>
      </c>
      <c r="B1" s="7" t="s">
        <v>61</v>
      </c>
      <c r="C1" s="8" t="s">
        <v>59</v>
      </c>
      <c r="D1" s="9" t="s">
        <v>60</v>
      </c>
      <c r="E1" s="27"/>
    </row>
    <row r="2" spans="1:5" ht="21">
      <c r="A2" s="20" t="s">
        <v>8</v>
      </c>
      <c r="B2" s="7"/>
      <c r="C2" s="7" t="s">
        <v>9</v>
      </c>
      <c r="D2" s="7" t="s">
        <v>10</v>
      </c>
      <c r="E2" s="27"/>
    </row>
    <row r="3" spans="1:5">
      <c r="A3" s="22" t="s">
        <v>29</v>
      </c>
      <c r="B3" s="7"/>
      <c r="C3" s="8">
        <f>C5+C8+C10+(SUM(C11:C22))</f>
        <v>13.049999999999999</v>
      </c>
      <c r="D3" s="8">
        <f>SUM(D5:D22)</f>
        <v>1</v>
      </c>
      <c r="E3" s="27"/>
    </row>
    <row r="4" spans="1:5" ht="21">
      <c r="A4" s="20" t="s">
        <v>1</v>
      </c>
      <c r="B4" s="7" t="s">
        <v>28</v>
      </c>
      <c r="C4" s="7" t="s">
        <v>9</v>
      </c>
      <c r="D4" s="7" t="s">
        <v>10</v>
      </c>
      <c r="E4" s="27"/>
    </row>
    <row r="5" spans="1:5" ht="100.8">
      <c r="A5" s="23" t="s">
        <v>71</v>
      </c>
      <c r="B5" s="7">
        <v>1</v>
      </c>
      <c r="C5" s="7">
        <v>2.6</v>
      </c>
      <c r="D5" s="7">
        <v>1</v>
      </c>
      <c r="E5" s="27"/>
    </row>
    <row r="6" spans="1:5" ht="21">
      <c r="A6" s="20" t="s">
        <v>15</v>
      </c>
      <c r="B6" s="7">
        <v>1</v>
      </c>
      <c r="C6" s="7">
        <f>30-C3</f>
        <v>16.950000000000003</v>
      </c>
      <c r="D6" s="7">
        <v>0</v>
      </c>
      <c r="E6" s="27"/>
    </row>
    <row r="7" spans="1:5" ht="21">
      <c r="A7" s="20" t="s">
        <v>2</v>
      </c>
      <c r="B7" s="7"/>
      <c r="C7" s="7"/>
      <c r="D7" s="7"/>
      <c r="E7" s="27"/>
    </row>
    <row r="8" spans="1:5">
      <c r="A8" s="23" t="s">
        <v>57</v>
      </c>
      <c r="B8" s="11">
        <v>1</v>
      </c>
      <c r="C8" s="7">
        <f>B8*1.5</f>
        <v>1.5</v>
      </c>
      <c r="D8" s="7">
        <v>0</v>
      </c>
      <c r="E8" s="27"/>
    </row>
    <row r="9" spans="1:5" ht="21">
      <c r="A9" s="20" t="s">
        <v>3</v>
      </c>
      <c r="B9" s="7"/>
      <c r="C9" s="7"/>
      <c r="D9" s="7"/>
      <c r="E9" s="7" t="s">
        <v>14</v>
      </c>
    </row>
    <row r="10" spans="1:5" ht="28.8">
      <c r="A10" s="23" t="s">
        <v>72</v>
      </c>
      <c r="B10" s="11">
        <v>1</v>
      </c>
      <c r="C10" s="7">
        <f>VLOOKUP(B10,B38:C42,2,FALSE)</f>
        <v>7.5</v>
      </c>
      <c r="D10" s="7">
        <f>B10*0</f>
        <v>0</v>
      </c>
      <c r="E10" s="7">
        <f>B10</f>
        <v>1</v>
      </c>
    </row>
    <row r="11" spans="1:5" ht="21">
      <c r="A11" s="20" t="s">
        <v>32</v>
      </c>
      <c r="B11" s="7"/>
      <c r="C11" s="7"/>
      <c r="D11" s="7"/>
      <c r="E11" s="27"/>
    </row>
    <row r="12" spans="1:5">
      <c r="A12" s="23"/>
      <c r="B12" s="11">
        <v>1</v>
      </c>
      <c r="C12" s="7">
        <v>1</v>
      </c>
      <c r="D12" s="7">
        <v>0</v>
      </c>
      <c r="E12" s="27"/>
    </row>
    <row r="13" spans="1:5" ht="21">
      <c r="A13" s="20" t="s">
        <v>33</v>
      </c>
      <c r="B13" s="7"/>
      <c r="C13" s="7"/>
      <c r="D13" s="7"/>
      <c r="E13" s="27"/>
    </row>
    <row r="14" spans="1:5">
      <c r="A14" s="23" t="s">
        <v>74</v>
      </c>
      <c r="B14" s="11">
        <v>3</v>
      </c>
      <c r="C14" s="7">
        <f>(0.15*B14)</f>
        <v>0.44999999999999996</v>
      </c>
      <c r="D14" s="7">
        <v>0</v>
      </c>
      <c r="E14" s="27"/>
    </row>
    <row r="15" spans="1:5" ht="21">
      <c r="A15" s="20" t="s">
        <v>34</v>
      </c>
      <c r="B15" s="7"/>
      <c r="C15" s="7"/>
      <c r="D15" s="7"/>
      <c r="E15" s="27"/>
    </row>
    <row r="16" spans="1:5">
      <c r="A16" s="23" t="s">
        <v>35</v>
      </c>
      <c r="B16" s="11">
        <v>0</v>
      </c>
      <c r="C16" s="7">
        <f>B16*3</f>
        <v>0</v>
      </c>
      <c r="D16" s="7">
        <v>0</v>
      </c>
      <c r="E16" s="27"/>
    </row>
    <row r="17" spans="1:5">
      <c r="A17" s="23" t="s">
        <v>36</v>
      </c>
      <c r="B17" s="11">
        <v>0</v>
      </c>
      <c r="C17" s="7">
        <f>B17*0.25</f>
        <v>0</v>
      </c>
      <c r="D17" s="7">
        <v>0</v>
      </c>
      <c r="E17" s="27"/>
    </row>
    <row r="18" spans="1:5">
      <c r="A18" s="23" t="s">
        <v>77</v>
      </c>
      <c r="B18" s="11">
        <v>0</v>
      </c>
      <c r="C18" s="7">
        <f>B18*2</f>
        <v>0</v>
      </c>
      <c r="D18" s="7">
        <v>0</v>
      </c>
      <c r="E18" s="27"/>
    </row>
    <row r="19" spans="1:5">
      <c r="A19" s="23" t="s">
        <v>37</v>
      </c>
      <c r="B19" s="11">
        <v>0</v>
      </c>
      <c r="C19" s="7">
        <f>B19*1</f>
        <v>0</v>
      </c>
      <c r="D19" s="7">
        <v>0</v>
      </c>
      <c r="E19" s="27"/>
    </row>
    <row r="20" spans="1:5">
      <c r="A20" s="23" t="s">
        <v>38</v>
      </c>
      <c r="B20" s="11">
        <v>0</v>
      </c>
      <c r="C20" s="7">
        <f>B20*0.5</f>
        <v>0</v>
      </c>
      <c r="D20" s="7">
        <v>0</v>
      </c>
      <c r="E20" s="27"/>
    </row>
    <row r="21" spans="1:5" ht="21">
      <c r="A21" s="20" t="s">
        <v>5</v>
      </c>
      <c r="B21" s="7"/>
      <c r="C21" s="7"/>
      <c r="D21" s="7"/>
      <c r="E21" s="27"/>
    </row>
    <row r="22" spans="1:5" ht="57" customHeight="1">
      <c r="A22" s="23" t="s">
        <v>79</v>
      </c>
      <c r="B22" s="11">
        <v>0</v>
      </c>
      <c r="C22" s="7">
        <v>0</v>
      </c>
      <c r="D22" s="7">
        <v>0</v>
      </c>
      <c r="E22" s="27"/>
    </row>
    <row r="23" spans="1:5" ht="21">
      <c r="A23" s="20" t="s">
        <v>7</v>
      </c>
      <c r="B23" s="17"/>
      <c r="C23" s="17"/>
      <c r="D23" s="28"/>
      <c r="E23" s="21"/>
    </row>
    <row r="24" spans="1:5">
      <c r="A24" s="22" t="s">
        <v>24</v>
      </c>
      <c r="B24" s="17">
        <f>30*10</f>
        <v>300</v>
      </c>
      <c r="C24" s="17"/>
      <c r="D24" s="17"/>
      <c r="E24" s="21"/>
    </row>
    <row r="25" spans="1:5">
      <c r="A25" s="22" t="s">
        <v>25</v>
      </c>
      <c r="B25" s="17">
        <f>B24*0.75</f>
        <v>225</v>
      </c>
      <c r="C25" s="17"/>
      <c r="D25" s="17"/>
      <c r="E25" s="21"/>
    </row>
    <row r="26" spans="1:5">
      <c r="A26" s="22" t="s">
        <v>50</v>
      </c>
      <c r="B26" s="17">
        <f>B24*0.5</f>
        <v>150</v>
      </c>
      <c r="C26" s="17"/>
      <c r="D26" s="17"/>
      <c r="E26" s="21"/>
    </row>
    <row r="27" spans="1:5">
      <c r="A27" s="22" t="s">
        <v>51</v>
      </c>
      <c r="B27" s="17">
        <f>B24*0.25</f>
        <v>75</v>
      </c>
      <c r="C27" s="17"/>
      <c r="D27" s="17"/>
      <c r="E27" s="21"/>
    </row>
    <row r="28" spans="1:5" ht="21">
      <c r="A28" s="20" t="s">
        <v>6</v>
      </c>
      <c r="B28" s="17"/>
      <c r="C28" s="17"/>
      <c r="D28" s="17"/>
      <c r="E28" s="21"/>
    </row>
    <row r="29" spans="1:5">
      <c r="A29" s="22"/>
      <c r="B29" s="17"/>
      <c r="C29" s="17"/>
      <c r="D29" s="17"/>
      <c r="E29" s="21"/>
    </row>
    <row r="30" spans="1:5">
      <c r="A30" s="22"/>
      <c r="B30" s="17"/>
      <c r="C30" s="17"/>
      <c r="D30" s="17"/>
      <c r="E30" s="21"/>
    </row>
    <row r="31" spans="1:5">
      <c r="A31" s="24"/>
      <c r="B31" s="25"/>
      <c r="C31" s="25"/>
      <c r="D31" s="25"/>
      <c r="E31" s="26"/>
    </row>
    <row r="35" spans="2:3">
      <c r="B35" s="5"/>
      <c r="C35" s="5"/>
    </row>
    <row r="36" spans="2:3">
      <c r="B36" s="5"/>
      <c r="C36" s="5"/>
    </row>
    <row r="37" spans="2:3">
      <c r="B37" s="5" t="s">
        <v>73</v>
      </c>
      <c r="C37" s="5"/>
    </row>
    <row r="38" spans="2:3">
      <c r="B38" s="5">
        <v>1</v>
      </c>
      <c r="C38" s="5">
        <v>7.5</v>
      </c>
    </row>
    <row r="39" spans="2:3">
      <c r="B39" s="5">
        <v>2</v>
      </c>
      <c r="C39" s="5">
        <v>8.25</v>
      </c>
    </row>
    <row r="40" spans="2:3">
      <c r="B40" s="5">
        <v>3</v>
      </c>
      <c r="C40" s="5">
        <v>9</v>
      </c>
    </row>
    <row r="41" spans="2:3">
      <c r="B41" s="5">
        <v>4</v>
      </c>
      <c r="C41" s="5">
        <v>9.6999999999999993</v>
      </c>
    </row>
    <row r="42" spans="2:3">
      <c r="B42" s="5">
        <v>5</v>
      </c>
      <c r="C42" s="5">
        <v>10.5</v>
      </c>
    </row>
    <row r="59" spans="2:7">
      <c r="B59" s="5" t="s">
        <v>12</v>
      </c>
      <c r="C59" s="5" t="s">
        <v>11</v>
      </c>
      <c r="D59" s="5"/>
      <c r="E59" s="5"/>
      <c r="F59" s="5" t="s">
        <v>12</v>
      </c>
      <c r="G59" s="5"/>
    </row>
    <row r="60" spans="2:7">
      <c r="B60" s="5">
        <v>1</v>
      </c>
      <c r="C60" s="5">
        <v>2</v>
      </c>
      <c r="D60" s="5"/>
      <c r="E60" s="5"/>
      <c r="F60" s="5">
        <v>1</v>
      </c>
      <c r="G60" s="5">
        <v>0</v>
      </c>
    </row>
    <row r="61" spans="2:7">
      <c r="B61" s="5">
        <v>2</v>
      </c>
      <c r="C61" s="5">
        <v>3</v>
      </c>
      <c r="D61" s="5"/>
      <c r="E61" s="5"/>
      <c r="F61" s="5">
        <v>2</v>
      </c>
      <c r="G61" s="5">
        <v>4</v>
      </c>
    </row>
    <row r="62" spans="2:7">
      <c r="B62" s="5">
        <v>3</v>
      </c>
      <c r="C62" s="5">
        <v>4</v>
      </c>
      <c r="D62" s="5"/>
      <c r="E62" s="5"/>
      <c r="F62" s="5">
        <v>3</v>
      </c>
      <c r="G62" s="5">
        <v>6</v>
      </c>
    </row>
    <row r="63" spans="2:7">
      <c r="B63" s="5">
        <v>4</v>
      </c>
      <c r="C63" s="5">
        <v>5</v>
      </c>
      <c r="D63" s="5"/>
      <c r="E63" s="5"/>
      <c r="F63" s="5">
        <v>4</v>
      </c>
      <c r="G63" s="5">
        <v>8</v>
      </c>
    </row>
    <row r="64" spans="2:7">
      <c r="B64" s="5">
        <v>5</v>
      </c>
      <c r="C64" s="5">
        <v>6</v>
      </c>
      <c r="D64" s="5"/>
      <c r="E64" s="5"/>
      <c r="F64" s="5"/>
      <c r="G64" s="5"/>
    </row>
    <row r="65" spans="2:7">
      <c r="B65" s="5">
        <v>6</v>
      </c>
      <c r="C65" s="5">
        <v>7</v>
      </c>
      <c r="D65" s="5"/>
      <c r="E65" s="5"/>
      <c r="F65" s="5"/>
      <c r="G65" s="5"/>
    </row>
    <row r="66" spans="2:7">
      <c r="B66" s="5">
        <v>7</v>
      </c>
      <c r="C66" s="5">
        <v>8</v>
      </c>
      <c r="D66" s="5"/>
      <c r="E66" s="5"/>
      <c r="F66" s="5"/>
      <c r="G66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67"/>
  <sheetViews>
    <sheetView zoomScaleNormal="100" workbookViewId="0"/>
  </sheetViews>
  <sheetFormatPr defaultRowHeight="14.4"/>
  <cols>
    <col min="1" max="1" width="31.77734375" bestFit="1" customWidth="1"/>
    <col min="2" max="2" width="13.5546875" bestFit="1" customWidth="1"/>
    <col min="3" max="3" width="11.88671875" bestFit="1" customWidth="1"/>
    <col min="4" max="4" width="17.21875" bestFit="1" customWidth="1"/>
    <col min="5" max="5" width="7.44140625" bestFit="1" customWidth="1"/>
  </cols>
  <sheetData>
    <row r="1" spans="1:5" ht="25.8">
      <c r="A1" s="18" t="s">
        <v>82</v>
      </c>
      <c r="B1" s="7" t="s">
        <v>61</v>
      </c>
      <c r="C1" s="8" t="s">
        <v>59</v>
      </c>
      <c r="D1" s="9" t="s">
        <v>60</v>
      </c>
      <c r="E1" s="10"/>
    </row>
    <row r="2" spans="1:5" ht="21">
      <c r="A2" s="20" t="s">
        <v>8</v>
      </c>
      <c r="B2" s="7"/>
      <c r="C2" s="7" t="s">
        <v>9</v>
      </c>
      <c r="D2" s="7" t="s">
        <v>10</v>
      </c>
      <c r="E2" s="7" t="s">
        <v>67</v>
      </c>
    </row>
    <row r="3" spans="1:5">
      <c r="A3" s="22" t="s">
        <v>29</v>
      </c>
      <c r="B3" s="7"/>
      <c r="C3" s="8">
        <f>C5+C8+C10+(SUM(C11:C34))</f>
        <v>27.099999999999998</v>
      </c>
      <c r="D3" s="8">
        <f>SUM(D5:D34)</f>
        <v>3</v>
      </c>
      <c r="E3" s="8">
        <f>SUM(E4:E9,E11:E34)</f>
        <v>1</v>
      </c>
    </row>
    <row r="4" spans="1:5" ht="21">
      <c r="A4" s="20" t="s">
        <v>1</v>
      </c>
      <c r="B4" s="7" t="s">
        <v>28</v>
      </c>
      <c r="C4" s="7" t="s">
        <v>9</v>
      </c>
      <c r="D4" s="7" t="s">
        <v>10</v>
      </c>
      <c r="E4" s="7" t="s">
        <v>83</v>
      </c>
    </row>
    <row r="5" spans="1:5" ht="100.8">
      <c r="A5" s="23" t="s">
        <v>80</v>
      </c>
      <c r="B5" s="11">
        <v>1</v>
      </c>
      <c r="C5" s="7">
        <v>7.2</v>
      </c>
      <c r="D5" s="7">
        <v>3</v>
      </c>
      <c r="E5" s="7">
        <v>1</v>
      </c>
    </row>
    <row r="6" spans="1:5" ht="21">
      <c r="A6" s="20" t="s">
        <v>15</v>
      </c>
      <c r="B6" s="11">
        <v>1</v>
      </c>
      <c r="C6" s="7">
        <f>60-C3</f>
        <v>32.900000000000006</v>
      </c>
      <c r="D6" s="7">
        <v>0</v>
      </c>
      <c r="E6" s="7">
        <v>0</v>
      </c>
    </row>
    <row r="7" spans="1:5" ht="21">
      <c r="A7" s="20" t="s">
        <v>2</v>
      </c>
      <c r="B7" s="7"/>
      <c r="C7" s="7"/>
      <c r="D7" s="7"/>
      <c r="E7" s="7"/>
    </row>
    <row r="8" spans="1:5">
      <c r="A8" s="23" t="s">
        <v>57</v>
      </c>
      <c r="B8" s="11">
        <v>1</v>
      </c>
      <c r="C8" s="7">
        <f>B8*3</f>
        <v>3</v>
      </c>
      <c r="D8" s="7">
        <v>0</v>
      </c>
      <c r="E8" s="7">
        <v>0</v>
      </c>
    </row>
    <row r="9" spans="1:5" ht="21">
      <c r="A9" s="20" t="s">
        <v>3</v>
      </c>
      <c r="B9" s="7"/>
      <c r="C9" s="7"/>
      <c r="D9" s="7"/>
      <c r="E9" s="7" t="s">
        <v>14</v>
      </c>
    </row>
    <row r="10" spans="1:5" ht="28.8">
      <c r="A10" s="23" t="s">
        <v>72</v>
      </c>
      <c r="B10" s="11">
        <v>1</v>
      </c>
      <c r="C10" s="7">
        <f>VLOOKUP(B10,B33:C38,2,FALSE)</f>
        <v>15</v>
      </c>
      <c r="D10" s="7">
        <f>B10*0</f>
        <v>0</v>
      </c>
      <c r="E10" s="7">
        <f>5+B10</f>
        <v>6</v>
      </c>
    </row>
    <row r="11" spans="1:5" ht="21">
      <c r="A11" s="20" t="s">
        <v>32</v>
      </c>
      <c r="B11" s="7"/>
      <c r="C11" s="7"/>
      <c r="D11" s="7"/>
      <c r="E11" s="7"/>
    </row>
    <row r="12" spans="1:5">
      <c r="A12" s="23"/>
      <c r="B12" s="11">
        <v>1</v>
      </c>
      <c r="C12" s="7">
        <v>1</v>
      </c>
      <c r="D12" s="7">
        <v>0</v>
      </c>
      <c r="E12" s="7">
        <v>0</v>
      </c>
    </row>
    <row r="13" spans="1:5" ht="21">
      <c r="A13" s="20" t="s">
        <v>33</v>
      </c>
      <c r="B13" s="7"/>
      <c r="C13" s="7"/>
      <c r="D13" s="7"/>
      <c r="E13" s="7"/>
    </row>
    <row r="14" spans="1:5">
      <c r="A14" s="23" t="s">
        <v>43</v>
      </c>
      <c r="B14" s="11">
        <v>1</v>
      </c>
      <c r="C14" s="7">
        <f>0.6+(B14*0.3)</f>
        <v>0.89999999999999991</v>
      </c>
      <c r="D14" s="7">
        <v>0</v>
      </c>
      <c r="E14" s="7">
        <v>0</v>
      </c>
    </row>
    <row r="15" spans="1:5" ht="21">
      <c r="A15" s="20" t="s">
        <v>34</v>
      </c>
      <c r="B15" s="7"/>
      <c r="C15" s="7"/>
      <c r="D15" s="7"/>
      <c r="E15" s="7"/>
    </row>
    <row r="16" spans="1:5">
      <c r="A16" s="23" t="s">
        <v>35</v>
      </c>
      <c r="B16" s="11">
        <v>0</v>
      </c>
      <c r="C16" s="7">
        <f>B16*3</f>
        <v>0</v>
      </c>
      <c r="D16" s="7">
        <v>0</v>
      </c>
      <c r="E16" s="7">
        <v>0</v>
      </c>
    </row>
    <row r="17" spans="1:5">
      <c r="A17" s="23" t="s">
        <v>36</v>
      </c>
      <c r="B17" s="11">
        <v>0</v>
      </c>
      <c r="C17" s="7">
        <f>B17*0.25</f>
        <v>0</v>
      </c>
      <c r="D17" s="7">
        <v>0</v>
      </c>
      <c r="E17" s="7">
        <v>0</v>
      </c>
    </row>
    <row r="18" spans="1:5">
      <c r="A18" s="23" t="s">
        <v>37</v>
      </c>
      <c r="B18" s="11">
        <v>0</v>
      </c>
      <c r="C18" s="7">
        <f>B18*1</f>
        <v>0</v>
      </c>
      <c r="D18" s="7">
        <v>0</v>
      </c>
      <c r="E18" s="7">
        <v>0</v>
      </c>
    </row>
    <row r="19" spans="1:5">
      <c r="A19" s="23" t="s">
        <v>38</v>
      </c>
      <c r="B19" s="11">
        <v>0</v>
      </c>
      <c r="C19" s="7">
        <f>B19*0.5</f>
        <v>0</v>
      </c>
      <c r="D19" s="7">
        <v>0</v>
      </c>
      <c r="E19" s="7">
        <v>0</v>
      </c>
    </row>
    <row r="20" spans="1:5">
      <c r="A20" s="23" t="s">
        <v>81</v>
      </c>
      <c r="B20" s="11">
        <v>0</v>
      </c>
      <c r="C20" s="7">
        <f>B20*8</f>
        <v>0</v>
      </c>
      <c r="D20" s="7">
        <v>0</v>
      </c>
      <c r="E20" s="7">
        <v>0</v>
      </c>
    </row>
    <row r="21" spans="1:5">
      <c r="A21" s="23" t="s">
        <v>77</v>
      </c>
      <c r="B21" s="11">
        <v>0</v>
      </c>
      <c r="C21" s="7">
        <f>B21*2</f>
        <v>0</v>
      </c>
      <c r="D21" s="7">
        <v>0</v>
      </c>
      <c r="E21" s="7">
        <v>0</v>
      </c>
    </row>
    <row r="22" spans="1:5" ht="21">
      <c r="A22" s="20" t="s">
        <v>5</v>
      </c>
      <c r="B22" s="7"/>
      <c r="C22" s="7"/>
      <c r="D22" s="7"/>
      <c r="E22" s="7"/>
    </row>
    <row r="23" spans="1:5" ht="57" customHeight="1">
      <c r="A23" s="23" t="s">
        <v>79</v>
      </c>
      <c r="B23" s="11">
        <v>0</v>
      </c>
      <c r="C23" s="7">
        <v>0</v>
      </c>
      <c r="D23" s="7">
        <v>0</v>
      </c>
      <c r="E23" s="7">
        <v>0</v>
      </c>
    </row>
    <row r="24" spans="1:5" ht="21">
      <c r="A24" s="20" t="s">
        <v>7</v>
      </c>
      <c r="B24" s="17"/>
      <c r="C24" s="17"/>
      <c r="D24" s="17"/>
      <c r="E24" s="21"/>
    </row>
    <row r="25" spans="1:5">
      <c r="A25" s="22" t="s">
        <v>24</v>
      </c>
      <c r="B25" s="17">
        <f>60*10</f>
        <v>600</v>
      </c>
      <c r="C25" s="17"/>
      <c r="D25" s="17"/>
      <c r="E25" s="21"/>
    </row>
    <row r="26" spans="1:5">
      <c r="A26" s="22" t="s">
        <v>25</v>
      </c>
      <c r="B26" s="17">
        <f>B25*0.75</f>
        <v>450</v>
      </c>
      <c r="C26" s="17"/>
      <c r="D26" s="17"/>
      <c r="E26" s="21"/>
    </row>
    <row r="27" spans="1:5">
      <c r="A27" s="22" t="s">
        <v>50</v>
      </c>
      <c r="B27" s="17">
        <f>B25*0.5</f>
        <v>300</v>
      </c>
      <c r="C27" s="17"/>
      <c r="D27" s="17"/>
      <c r="E27" s="21"/>
    </row>
    <row r="28" spans="1:5">
      <c r="A28" s="22" t="s">
        <v>51</v>
      </c>
      <c r="B28" s="17">
        <f>B25*0.25</f>
        <v>150</v>
      </c>
      <c r="C28" s="17"/>
      <c r="D28" s="17"/>
      <c r="E28" s="21"/>
    </row>
    <row r="29" spans="1:5" ht="21">
      <c r="A29" s="20" t="s">
        <v>6</v>
      </c>
      <c r="B29" s="17"/>
      <c r="C29" s="17"/>
      <c r="D29" s="17"/>
      <c r="E29" s="21"/>
    </row>
    <row r="30" spans="1:5">
      <c r="A30" s="22"/>
      <c r="B30" s="17"/>
      <c r="C30" s="17"/>
      <c r="D30" s="17"/>
      <c r="E30" s="21"/>
    </row>
    <row r="31" spans="1:5">
      <c r="A31" s="22"/>
      <c r="B31" s="17"/>
      <c r="C31" s="17"/>
      <c r="D31" s="17"/>
      <c r="E31" s="21"/>
    </row>
    <row r="32" spans="1:5">
      <c r="A32" s="24"/>
      <c r="B32" s="25"/>
      <c r="C32" s="25"/>
      <c r="D32" s="25"/>
      <c r="E32" s="26"/>
    </row>
    <row r="36" spans="2:8">
      <c r="B36" s="5"/>
      <c r="C36" s="5"/>
      <c r="D36" s="5"/>
      <c r="E36" s="5"/>
      <c r="F36" s="5"/>
      <c r="G36" s="5"/>
      <c r="H36" s="5"/>
    </row>
    <row r="37" spans="2:8">
      <c r="B37" s="5">
        <v>1</v>
      </c>
      <c r="C37" s="5">
        <v>15</v>
      </c>
      <c r="D37" s="5"/>
      <c r="E37" s="5"/>
      <c r="F37" s="5"/>
      <c r="G37" s="5"/>
      <c r="H37" s="5"/>
    </row>
    <row r="38" spans="2:8">
      <c r="B38" s="5">
        <v>2</v>
      </c>
      <c r="C38" s="5">
        <v>16.5</v>
      </c>
      <c r="D38" s="5"/>
      <c r="E38" s="5"/>
      <c r="F38" s="5"/>
      <c r="G38" s="5"/>
      <c r="H38" s="5"/>
    </row>
    <row r="39" spans="2:8">
      <c r="B39" s="5">
        <v>3</v>
      </c>
      <c r="C39" s="5">
        <v>18</v>
      </c>
      <c r="D39" s="5"/>
      <c r="E39" s="5"/>
      <c r="F39" s="5"/>
      <c r="G39" s="5"/>
      <c r="H39" s="5"/>
    </row>
    <row r="40" spans="2:8">
      <c r="B40" s="5">
        <v>4</v>
      </c>
      <c r="C40" s="5">
        <v>19.5</v>
      </c>
      <c r="D40" s="5"/>
      <c r="E40" s="5"/>
      <c r="F40" s="5"/>
      <c r="G40" s="5"/>
      <c r="H40" s="5"/>
    </row>
    <row r="41" spans="2:8">
      <c r="B41" s="5">
        <v>5</v>
      </c>
      <c r="C41" s="5">
        <v>21</v>
      </c>
      <c r="D41" s="5"/>
      <c r="E41" s="5"/>
      <c r="F41" s="5"/>
      <c r="G41" s="5"/>
      <c r="H41" s="5"/>
    </row>
    <row r="42" spans="2:8">
      <c r="B42" s="5"/>
      <c r="C42" s="5"/>
      <c r="D42" s="5"/>
      <c r="E42" s="5"/>
      <c r="F42" s="5"/>
      <c r="G42" s="5"/>
      <c r="H42" s="5"/>
    </row>
    <row r="43" spans="2:8">
      <c r="B43" s="5"/>
      <c r="C43" s="5"/>
      <c r="D43" s="5"/>
      <c r="E43" s="5"/>
      <c r="F43" s="5"/>
      <c r="G43" s="5"/>
      <c r="H43" s="5"/>
    </row>
    <row r="44" spans="2:8">
      <c r="B44" s="5"/>
      <c r="C44" s="5"/>
      <c r="D44" s="5"/>
      <c r="E44" s="5"/>
      <c r="F44" s="5"/>
      <c r="G44" s="5"/>
      <c r="H44" s="5"/>
    </row>
    <row r="45" spans="2:8">
      <c r="B45" s="5"/>
      <c r="C45" s="5"/>
      <c r="D45" s="5"/>
      <c r="E45" s="5"/>
      <c r="F45" s="5"/>
      <c r="G45" s="5"/>
      <c r="H45" s="5"/>
    </row>
    <row r="46" spans="2:8">
      <c r="B46" s="5"/>
      <c r="C46" s="5"/>
      <c r="D46" s="5"/>
      <c r="E46" s="5"/>
      <c r="F46" s="5"/>
      <c r="G46" s="5"/>
      <c r="H46" s="5"/>
    </row>
    <row r="47" spans="2:8">
      <c r="B47" s="5"/>
      <c r="C47" s="5"/>
      <c r="D47" s="5"/>
      <c r="E47" s="5"/>
      <c r="F47" s="5"/>
      <c r="G47" s="5"/>
      <c r="H47" s="5"/>
    </row>
    <row r="48" spans="2:8">
      <c r="B48" s="5"/>
      <c r="C48" s="5"/>
      <c r="D48" s="5"/>
      <c r="E48" s="5"/>
      <c r="F48" s="5"/>
      <c r="G48" s="5"/>
      <c r="H48" s="5"/>
    </row>
    <row r="49" spans="2:10">
      <c r="B49" s="5"/>
      <c r="C49" s="5"/>
      <c r="D49" s="5"/>
      <c r="E49" s="5"/>
      <c r="F49" s="5"/>
      <c r="G49" s="5"/>
      <c r="H49" s="5"/>
    </row>
    <row r="50" spans="2:10">
      <c r="B50" s="5"/>
      <c r="C50" s="5"/>
      <c r="D50" s="5"/>
      <c r="E50" s="5"/>
      <c r="F50" s="5"/>
      <c r="G50" s="5"/>
      <c r="H50" s="5"/>
    </row>
    <row r="51" spans="2:10">
      <c r="B51" s="5"/>
      <c r="C51" s="5"/>
      <c r="D51" s="5"/>
      <c r="E51" s="5"/>
      <c r="F51" s="5"/>
      <c r="G51" s="5"/>
      <c r="H51" s="5"/>
    </row>
    <row r="52" spans="2:10">
      <c r="B52" s="5"/>
      <c r="C52" s="5"/>
      <c r="D52" s="5"/>
      <c r="E52" s="5"/>
      <c r="F52" s="5"/>
      <c r="G52" s="5"/>
      <c r="H52" s="5"/>
    </row>
    <row r="53" spans="2:10">
      <c r="B53" s="5"/>
      <c r="C53" s="5"/>
      <c r="D53" s="5"/>
      <c r="E53" s="5"/>
      <c r="F53" s="5"/>
      <c r="G53" s="5"/>
      <c r="H53" s="5"/>
    </row>
    <row r="54" spans="2:10">
      <c r="B54" s="5"/>
      <c r="C54" s="5"/>
      <c r="D54" s="5"/>
      <c r="E54" s="5"/>
      <c r="F54" s="5"/>
      <c r="G54" s="5"/>
      <c r="H54" s="5"/>
    </row>
    <row r="55" spans="2:10">
      <c r="B55" s="5"/>
      <c r="C55" s="5"/>
      <c r="D55" s="5"/>
      <c r="E55" s="5"/>
      <c r="F55" s="5"/>
      <c r="G55" s="5"/>
      <c r="H55" s="5"/>
      <c r="I55" s="4"/>
      <c r="J55" s="4"/>
    </row>
    <row r="56" spans="2:10">
      <c r="B56" s="5"/>
      <c r="C56" s="5"/>
      <c r="D56" s="5"/>
      <c r="E56" s="5"/>
      <c r="F56" s="5"/>
      <c r="G56" s="5"/>
      <c r="H56" s="5"/>
      <c r="I56" s="4"/>
      <c r="J56" s="4"/>
    </row>
    <row r="57" spans="2:10">
      <c r="B57" s="5"/>
      <c r="C57" s="5"/>
      <c r="D57" s="5"/>
      <c r="E57" s="5"/>
      <c r="F57" s="5"/>
      <c r="G57" s="5"/>
      <c r="H57" s="5"/>
      <c r="I57" s="4"/>
      <c r="J57" s="4"/>
    </row>
    <row r="58" spans="2:10">
      <c r="B58" s="5"/>
      <c r="C58" s="5"/>
      <c r="D58" s="5"/>
      <c r="E58" s="5"/>
      <c r="F58" s="5"/>
      <c r="G58" s="5"/>
      <c r="H58" s="5"/>
      <c r="I58" s="4"/>
      <c r="J58" s="4"/>
    </row>
    <row r="59" spans="2:10">
      <c r="B59" s="5"/>
      <c r="C59" s="5"/>
      <c r="D59" s="5"/>
      <c r="E59" s="5"/>
      <c r="F59" s="5"/>
      <c r="G59" s="5"/>
      <c r="H59" s="5"/>
      <c r="I59" s="4"/>
      <c r="J59" s="4"/>
    </row>
    <row r="60" spans="2:10">
      <c r="B60" s="5" t="s">
        <v>12</v>
      </c>
      <c r="C60" s="5" t="s">
        <v>42</v>
      </c>
      <c r="D60" s="5"/>
      <c r="E60" s="5"/>
      <c r="F60" s="5"/>
      <c r="G60" s="5" t="s">
        <v>12</v>
      </c>
      <c r="H60" s="5"/>
      <c r="I60" s="4"/>
      <c r="J60" s="4"/>
    </row>
    <row r="61" spans="2:10">
      <c r="B61" s="5">
        <v>1</v>
      </c>
      <c r="C61" s="5">
        <v>9</v>
      </c>
      <c r="D61" s="5"/>
      <c r="E61" s="5">
        <v>0</v>
      </c>
      <c r="F61" s="5"/>
      <c r="G61" s="5">
        <v>1</v>
      </c>
      <c r="H61" s="5">
        <v>0</v>
      </c>
      <c r="I61" s="4"/>
      <c r="J61" s="4"/>
    </row>
    <row r="62" spans="2:10">
      <c r="B62" s="5">
        <v>2</v>
      </c>
      <c r="C62" s="5">
        <v>14</v>
      </c>
      <c r="D62" s="5"/>
      <c r="E62" s="5">
        <v>8</v>
      </c>
      <c r="F62" s="5"/>
      <c r="G62" s="5">
        <v>2</v>
      </c>
      <c r="H62" s="5">
        <v>4</v>
      </c>
      <c r="I62" s="4"/>
      <c r="J62" s="4"/>
    </row>
    <row r="63" spans="2:10">
      <c r="B63" s="5">
        <v>3</v>
      </c>
      <c r="C63" s="5">
        <v>18</v>
      </c>
      <c r="D63" s="5"/>
      <c r="E63" s="5"/>
      <c r="F63" s="5"/>
      <c r="G63" s="5">
        <v>3</v>
      </c>
      <c r="H63" s="5">
        <v>6</v>
      </c>
      <c r="I63" s="4"/>
      <c r="J63" s="4"/>
    </row>
    <row r="64" spans="2:10">
      <c r="B64" s="5">
        <v>4</v>
      </c>
      <c r="C64" s="5">
        <v>23</v>
      </c>
      <c r="D64" s="5"/>
      <c r="E64" s="5"/>
      <c r="F64" s="5"/>
      <c r="G64" s="5">
        <v>4</v>
      </c>
      <c r="H64" s="5">
        <v>8</v>
      </c>
      <c r="I64" s="4"/>
      <c r="J64" s="4"/>
    </row>
    <row r="65" spans="2:10">
      <c r="B65" s="5">
        <v>5</v>
      </c>
      <c r="C65" s="5">
        <v>28</v>
      </c>
      <c r="D65" s="5"/>
      <c r="E65" s="5"/>
      <c r="F65" s="5"/>
      <c r="G65" s="5">
        <v>5</v>
      </c>
      <c r="H65" s="5">
        <v>10</v>
      </c>
      <c r="I65" s="4"/>
      <c r="J65" s="4"/>
    </row>
    <row r="66" spans="2:10">
      <c r="B66" s="4"/>
      <c r="C66" s="4"/>
      <c r="D66" s="4"/>
      <c r="E66" s="4"/>
      <c r="F66" s="4"/>
      <c r="G66" s="4"/>
      <c r="H66" s="4"/>
      <c r="I66" s="4"/>
      <c r="J66" s="4"/>
    </row>
    <row r="67" spans="2:10">
      <c r="B67" s="5">
        <v>7</v>
      </c>
      <c r="C67" s="5">
        <v>8</v>
      </c>
      <c r="D67" s="5"/>
      <c r="E67" s="5"/>
      <c r="F67" s="5"/>
      <c r="G67" s="5"/>
      <c r="H67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76"/>
  <sheetViews>
    <sheetView zoomScaleNormal="100" workbookViewId="0"/>
  </sheetViews>
  <sheetFormatPr defaultRowHeight="14.4"/>
  <cols>
    <col min="1" max="1" width="31.77734375" bestFit="1" customWidth="1"/>
    <col min="2" max="2" width="16.109375" bestFit="1" customWidth="1"/>
    <col min="3" max="3" width="11.88671875" bestFit="1" customWidth="1"/>
    <col min="4" max="4" width="17.21875" bestFit="1" customWidth="1"/>
    <col min="5" max="5" width="8.77734375" bestFit="1" customWidth="1"/>
    <col min="7" max="7" width="6.21875" bestFit="1" customWidth="1"/>
    <col min="8" max="8" width="3" bestFit="1" customWidth="1"/>
  </cols>
  <sheetData>
    <row r="1" spans="1:5" ht="25.8">
      <c r="A1" s="18" t="s">
        <v>40</v>
      </c>
      <c r="B1" s="7" t="s">
        <v>61</v>
      </c>
      <c r="C1" s="8" t="s">
        <v>59</v>
      </c>
      <c r="D1" s="9" t="s">
        <v>60</v>
      </c>
      <c r="E1" s="10"/>
    </row>
    <row r="2" spans="1:5" ht="21">
      <c r="A2" s="20" t="s">
        <v>8</v>
      </c>
      <c r="B2" s="7"/>
      <c r="C2" s="7" t="s">
        <v>9</v>
      </c>
      <c r="D2" s="7" t="s">
        <v>10</v>
      </c>
      <c r="E2" s="7" t="s">
        <v>67</v>
      </c>
    </row>
    <row r="3" spans="1:5">
      <c r="A3" s="22" t="s">
        <v>29</v>
      </c>
      <c r="B3" s="7"/>
      <c r="C3" s="8">
        <f>C5+C8+C10+(SUM(C11:C34))</f>
        <v>22</v>
      </c>
      <c r="D3" s="8">
        <f>SUM(D5:D34)</f>
        <v>2</v>
      </c>
      <c r="E3" s="8">
        <f>SUM(E4:E9,E11:E34)</f>
        <v>0</v>
      </c>
    </row>
    <row r="4" spans="1:5" ht="21">
      <c r="A4" s="20" t="s">
        <v>1</v>
      </c>
      <c r="B4" s="7" t="s">
        <v>28</v>
      </c>
      <c r="C4" s="7" t="s">
        <v>9</v>
      </c>
      <c r="D4" s="7" t="s">
        <v>10</v>
      </c>
      <c r="E4" s="7"/>
    </row>
    <row r="5" spans="1:5" ht="115.2">
      <c r="A5" s="23" t="s">
        <v>48</v>
      </c>
      <c r="B5" s="7">
        <v>1</v>
      </c>
      <c r="C5" s="7">
        <v>7.6</v>
      </c>
      <c r="D5" s="7">
        <v>2</v>
      </c>
      <c r="E5" s="7">
        <v>0</v>
      </c>
    </row>
    <row r="6" spans="1:5" ht="21">
      <c r="A6" s="20" t="s">
        <v>15</v>
      </c>
      <c r="B6" s="7">
        <v>1</v>
      </c>
      <c r="C6" s="7">
        <f>80-C3</f>
        <v>58</v>
      </c>
      <c r="D6" s="7">
        <v>0</v>
      </c>
      <c r="E6" s="7">
        <v>0</v>
      </c>
    </row>
    <row r="7" spans="1:5" ht="21">
      <c r="A7" s="20" t="s">
        <v>2</v>
      </c>
      <c r="B7" s="7"/>
      <c r="C7" s="7"/>
      <c r="D7" s="7"/>
      <c r="E7" s="7"/>
    </row>
    <row r="8" spans="1:5">
      <c r="A8" s="23" t="s">
        <v>57</v>
      </c>
      <c r="B8" s="11">
        <v>1</v>
      </c>
      <c r="C8" s="7">
        <f>B8*4</f>
        <v>4</v>
      </c>
      <c r="D8" s="7">
        <v>0</v>
      </c>
      <c r="E8" s="7">
        <v>0</v>
      </c>
    </row>
    <row r="9" spans="1:5" ht="21">
      <c r="A9" s="20" t="s">
        <v>3</v>
      </c>
      <c r="B9" s="7"/>
      <c r="C9" s="7"/>
      <c r="D9" s="7"/>
      <c r="E9" s="7" t="s">
        <v>14</v>
      </c>
    </row>
    <row r="10" spans="1:5" ht="28.8">
      <c r="A10" s="23" t="s">
        <v>41</v>
      </c>
      <c r="B10" s="11">
        <v>1</v>
      </c>
      <c r="C10" s="7">
        <f>VLOOKUP(B10,B68:C73,2,FALSE)</f>
        <v>9</v>
      </c>
      <c r="D10" s="7">
        <f>B10*0</f>
        <v>0</v>
      </c>
      <c r="E10" s="7">
        <f>B10*1</f>
        <v>1</v>
      </c>
    </row>
    <row r="11" spans="1:5">
      <c r="A11" s="23" t="s">
        <v>49</v>
      </c>
      <c r="B11" s="11">
        <v>0</v>
      </c>
      <c r="C11" s="7">
        <f>B11*19</f>
        <v>0</v>
      </c>
      <c r="D11" s="7">
        <f>B11*1</f>
        <v>0</v>
      </c>
      <c r="E11" s="7">
        <v>0</v>
      </c>
    </row>
    <row r="12" spans="1:5" ht="21">
      <c r="A12" s="20" t="s">
        <v>32</v>
      </c>
      <c r="B12" s="7"/>
      <c r="C12" s="7"/>
      <c r="D12" s="7"/>
      <c r="E12" s="7"/>
    </row>
    <row r="13" spans="1:5">
      <c r="A13" s="23"/>
      <c r="B13" s="11">
        <v>1</v>
      </c>
      <c r="C13" s="7">
        <v>1</v>
      </c>
      <c r="D13" s="7">
        <v>0</v>
      </c>
      <c r="E13" s="7"/>
    </row>
    <row r="14" spans="1:5" ht="21">
      <c r="A14" s="20" t="s">
        <v>33</v>
      </c>
      <c r="B14" s="7"/>
      <c r="C14" s="7"/>
      <c r="D14" s="7"/>
      <c r="E14" s="7"/>
    </row>
    <row r="15" spans="1:5">
      <c r="A15" s="23" t="s">
        <v>43</v>
      </c>
      <c r="B15" s="11">
        <v>1</v>
      </c>
      <c r="C15" s="7">
        <f>VLOOKUP(B15,J68:K73,2,FALSE)</f>
        <v>0.4</v>
      </c>
      <c r="D15" s="7">
        <v>0</v>
      </c>
      <c r="E15" s="7">
        <v>0</v>
      </c>
    </row>
    <row r="16" spans="1:5" ht="21">
      <c r="A16" s="20" t="s">
        <v>34</v>
      </c>
      <c r="B16" s="7"/>
      <c r="C16" s="7"/>
      <c r="D16" s="7"/>
      <c r="E16" s="7"/>
    </row>
    <row r="17" spans="1:5">
      <c r="A17" s="23" t="s">
        <v>35</v>
      </c>
      <c r="B17" s="11">
        <v>0</v>
      </c>
      <c r="C17" s="7">
        <f>B17*3</f>
        <v>0</v>
      </c>
      <c r="D17" s="7">
        <v>0</v>
      </c>
      <c r="E17" s="7">
        <v>0</v>
      </c>
    </row>
    <row r="18" spans="1:5">
      <c r="A18" s="23" t="s">
        <v>81</v>
      </c>
      <c r="B18" s="11">
        <v>0</v>
      </c>
      <c r="C18" s="7">
        <f>B18*8</f>
        <v>0</v>
      </c>
      <c r="D18" s="7">
        <v>0</v>
      </c>
      <c r="E18" s="7">
        <v>0</v>
      </c>
    </row>
    <row r="19" spans="1:5" ht="28.8">
      <c r="A19" s="23" t="s">
        <v>44</v>
      </c>
      <c r="B19" s="11">
        <v>0</v>
      </c>
      <c r="C19" s="7">
        <f>B19*5</f>
        <v>0</v>
      </c>
      <c r="D19" s="7">
        <v>0</v>
      </c>
      <c r="E19" s="7">
        <v>0</v>
      </c>
    </row>
    <row r="20" spans="1:5" ht="28.8">
      <c r="A20" s="23" t="s">
        <v>45</v>
      </c>
      <c r="B20" s="11">
        <v>0</v>
      </c>
      <c r="C20" s="7">
        <f>B20*7</f>
        <v>0</v>
      </c>
      <c r="D20" s="7">
        <f>B20*1</f>
        <v>0</v>
      </c>
      <c r="E20" s="7">
        <v>0</v>
      </c>
    </row>
    <row r="21" spans="1:5">
      <c r="A21" s="23" t="s">
        <v>46</v>
      </c>
      <c r="B21" s="11">
        <v>0</v>
      </c>
      <c r="C21" s="7">
        <f>B21*5</f>
        <v>0</v>
      </c>
      <c r="D21" s="7">
        <f>B21*1</f>
        <v>0</v>
      </c>
      <c r="E21" s="7">
        <v>0</v>
      </c>
    </row>
    <row r="22" spans="1:5">
      <c r="A22" s="23" t="s">
        <v>36</v>
      </c>
      <c r="B22" s="11">
        <v>0</v>
      </c>
      <c r="C22" s="7">
        <f>B22*0.25</f>
        <v>0</v>
      </c>
      <c r="D22" s="7">
        <v>0</v>
      </c>
      <c r="E22" s="7">
        <v>0</v>
      </c>
    </row>
    <row r="23" spans="1:5">
      <c r="A23" s="23" t="s">
        <v>77</v>
      </c>
      <c r="B23" s="11">
        <v>0</v>
      </c>
      <c r="C23" s="7">
        <f>B23*2</f>
        <v>0</v>
      </c>
      <c r="D23" s="7">
        <v>0</v>
      </c>
      <c r="E23" s="7">
        <v>0</v>
      </c>
    </row>
    <row r="24" spans="1:5">
      <c r="A24" s="23" t="s">
        <v>84</v>
      </c>
      <c r="B24" s="11">
        <v>0</v>
      </c>
      <c r="C24" s="7">
        <f>B24*2.2</f>
        <v>0</v>
      </c>
      <c r="D24" s="7">
        <f>B24*1</f>
        <v>0</v>
      </c>
      <c r="E24" s="7">
        <v>0</v>
      </c>
    </row>
    <row r="25" spans="1:5">
      <c r="A25" s="23" t="s">
        <v>38</v>
      </c>
      <c r="B25" s="11">
        <v>0</v>
      </c>
      <c r="C25" s="7">
        <f>B25*0.5</f>
        <v>0</v>
      </c>
      <c r="D25" s="7">
        <v>0</v>
      </c>
      <c r="E25" s="7">
        <v>0</v>
      </c>
    </row>
    <row r="26" spans="1:5" ht="21">
      <c r="A26" s="20" t="s">
        <v>5</v>
      </c>
      <c r="B26" s="7"/>
      <c r="C26" s="7"/>
      <c r="D26" s="7"/>
      <c r="E26" s="7"/>
    </row>
    <row r="27" spans="1:5" ht="57" customHeight="1">
      <c r="A27" s="23" t="s">
        <v>79</v>
      </c>
      <c r="B27" s="11">
        <v>0</v>
      </c>
      <c r="C27" s="7">
        <v>0</v>
      </c>
      <c r="D27" s="7">
        <v>0</v>
      </c>
      <c r="E27" s="7">
        <v>0</v>
      </c>
    </row>
    <row r="28" spans="1:5" ht="28.8">
      <c r="A28" s="23" t="s">
        <v>87</v>
      </c>
      <c r="B28" s="11">
        <v>0</v>
      </c>
      <c r="C28" s="7">
        <f>B28*1</f>
        <v>0</v>
      </c>
      <c r="D28" s="7">
        <f>B28*0</f>
        <v>0</v>
      </c>
      <c r="E28" s="7">
        <v>0</v>
      </c>
    </row>
    <row r="29" spans="1:5" ht="21">
      <c r="A29" s="20" t="s">
        <v>85</v>
      </c>
      <c r="B29" s="7"/>
      <c r="C29" s="7"/>
      <c r="D29" s="7"/>
      <c r="E29" s="7" t="s">
        <v>83</v>
      </c>
    </row>
    <row r="30" spans="1:5">
      <c r="A30" s="22" t="s">
        <v>83</v>
      </c>
      <c r="B30" s="11">
        <v>0</v>
      </c>
      <c r="C30" s="7">
        <f>B30*2</f>
        <v>0</v>
      </c>
      <c r="D30" s="7">
        <v>0</v>
      </c>
      <c r="E30" s="7">
        <f>B30</f>
        <v>0</v>
      </c>
    </row>
    <row r="31" spans="1:5">
      <c r="A31" s="23" t="s">
        <v>86</v>
      </c>
      <c r="B31" s="11">
        <v>0</v>
      </c>
      <c r="C31" s="7">
        <f>B31*20</f>
        <v>0</v>
      </c>
      <c r="D31" s="7">
        <f>B31*10</f>
        <v>0</v>
      </c>
      <c r="E31" s="7">
        <v>0</v>
      </c>
    </row>
    <row r="32" spans="1:5" ht="21">
      <c r="A32" s="20" t="s">
        <v>7</v>
      </c>
      <c r="B32" s="17"/>
      <c r="C32" s="17"/>
      <c r="D32" s="17"/>
      <c r="E32" s="21"/>
    </row>
    <row r="33" spans="1:5">
      <c r="A33" s="22" t="s">
        <v>24</v>
      </c>
      <c r="B33" s="17">
        <f>80*10</f>
        <v>800</v>
      </c>
      <c r="C33" s="17"/>
      <c r="D33" s="17"/>
      <c r="E33" s="21"/>
    </row>
    <row r="34" spans="1:5">
      <c r="A34" s="22" t="s">
        <v>25</v>
      </c>
      <c r="B34" s="17">
        <f>B33*0.75</f>
        <v>600</v>
      </c>
      <c r="C34" s="17"/>
      <c r="D34" s="17"/>
      <c r="E34" s="21"/>
    </row>
    <row r="35" spans="1:5">
      <c r="A35" s="22" t="s">
        <v>50</v>
      </c>
      <c r="B35" s="17">
        <f>B33*0.5</f>
        <v>400</v>
      </c>
      <c r="C35" s="17"/>
      <c r="D35" s="17"/>
      <c r="E35" s="21"/>
    </row>
    <row r="36" spans="1:5">
      <c r="A36" s="22" t="s">
        <v>51</v>
      </c>
      <c r="B36" s="17">
        <f>B33*0.25</f>
        <v>200</v>
      </c>
      <c r="C36" s="17"/>
      <c r="D36" s="17"/>
      <c r="E36" s="21"/>
    </row>
    <row r="37" spans="1:5" ht="21">
      <c r="A37" s="20" t="s">
        <v>6</v>
      </c>
      <c r="B37" s="17"/>
      <c r="C37" s="17"/>
      <c r="D37" s="17"/>
      <c r="E37" s="21"/>
    </row>
    <row r="38" spans="1:5">
      <c r="A38" s="22"/>
      <c r="B38" s="17"/>
      <c r="C38" s="17"/>
      <c r="D38" s="17"/>
      <c r="E38" s="21"/>
    </row>
    <row r="39" spans="1:5">
      <c r="A39" s="22"/>
      <c r="B39" s="17"/>
      <c r="C39" s="17"/>
      <c r="D39" s="17"/>
      <c r="E39" s="21"/>
    </row>
    <row r="40" spans="1:5">
      <c r="A40" s="24"/>
      <c r="B40" s="25"/>
      <c r="C40" s="25"/>
      <c r="D40" s="25"/>
      <c r="E40" s="26"/>
    </row>
    <row r="63" spans="2:10">
      <c r="B63" s="4"/>
      <c r="C63" s="4"/>
      <c r="D63" s="4"/>
      <c r="E63" s="4"/>
      <c r="F63" s="4"/>
      <c r="G63" s="4"/>
      <c r="H63" s="4"/>
      <c r="I63" s="4"/>
      <c r="J63" s="4"/>
    </row>
    <row r="64" spans="2:10">
      <c r="B64" s="4"/>
      <c r="C64" s="4"/>
      <c r="D64" s="4"/>
      <c r="E64" s="4"/>
      <c r="F64" s="4"/>
      <c r="G64" s="4"/>
      <c r="H64" s="4"/>
      <c r="I64" s="4"/>
      <c r="J64" s="4"/>
    </row>
    <row r="65" spans="2:11">
      <c r="B65" s="4"/>
      <c r="C65" s="4"/>
      <c r="D65" s="4"/>
      <c r="E65" s="4"/>
      <c r="F65" s="4"/>
      <c r="G65" s="4"/>
      <c r="H65" s="4"/>
      <c r="I65" s="4"/>
      <c r="J65" s="4"/>
    </row>
    <row r="66" spans="2:11">
      <c r="B66" s="5"/>
      <c r="C66" s="5"/>
      <c r="D66" s="5"/>
      <c r="E66" s="5"/>
      <c r="F66" s="5"/>
      <c r="G66" s="5"/>
      <c r="H66" s="5"/>
      <c r="I66" s="5"/>
      <c r="J66" s="5"/>
      <c r="K66" s="5"/>
    </row>
    <row r="67" spans="2:11">
      <c r="B67" s="5"/>
      <c r="C67" s="5"/>
      <c r="D67" s="5"/>
      <c r="E67" s="5"/>
      <c r="F67" s="5"/>
      <c r="G67" s="5"/>
      <c r="H67" s="5"/>
      <c r="I67" s="5"/>
      <c r="J67" s="5"/>
      <c r="K67" s="5"/>
    </row>
    <row r="68" spans="2:11">
      <c r="B68" s="5" t="s">
        <v>12</v>
      </c>
      <c r="C68" s="5" t="s">
        <v>42</v>
      </c>
      <c r="D68" s="5"/>
      <c r="E68" s="5"/>
      <c r="F68" s="5"/>
      <c r="G68" s="5" t="s">
        <v>12</v>
      </c>
      <c r="H68" s="5"/>
      <c r="I68" s="5"/>
      <c r="J68" s="5" t="s">
        <v>12</v>
      </c>
      <c r="K68" s="5"/>
    </row>
    <row r="69" spans="2:11">
      <c r="B69" s="5">
        <v>1</v>
      </c>
      <c r="C69" s="5">
        <v>9</v>
      </c>
      <c r="D69" s="5"/>
      <c r="E69" s="5">
        <v>0</v>
      </c>
      <c r="F69" s="5"/>
      <c r="G69" s="5">
        <v>1</v>
      </c>
      <c r="H69" s="5">
        <v>5</v>
      </c>
      <c r="I69" s="5"/>
      <c r="J69" s="5">
        <v>1</v>
      </c>
      <c r="K69" s="5">
        <v>0.4</v>
      </c>
    </row>
    <row r="70" spans="2:11">
      <c r="B70" s="5">
        <v>2</v>
      </c>
      <c r="C70" s="5">
        <v>13</v>
      </c>
      <c r="D70" s="5"/>
      <c r="E70" s="5">
        <v>9</v>
      </c>
      <c r="F70" s="5"/>
      <c r="G70" s="5">
        <v>2</v>
      </c>
      <c r="H70" s="5">
        <v>7</v>
      </c>
      <c r="I70" s="5"/>
      <c r="J70" s="5">
        <v>2</v>
      </c>
      <c r="K70" s="5">
        <v>0.8</v>
      </c>
    </row>
    <row r="71" spans="2:11">
      <c r="B71" s="5">
        <v>3</v>
      </c>
      <c r="C71" s="5">
        <v>18.5</v>
      </c>
      <c r="D71" s="5"/>
      <c r="E71" s="5"/>
      <c r="F71" s="5"/>
      <c r="G71" s="5">
        <v>3</v>
      </c>
      <c r="H71" s="5">
        <v>9</v>
      </c>
      <c r="I71" s="5"/>
      <c r="J71" s="5">
        <v>3</v>
      </c>
      <c r="K71" s="5">
        <v>1.2</v>
      </c>
    </row>
    <row r="72" spans="2:11">
      <c r="B72" s="5">
        <v>4</v>
      </c>
      <c r="C72" s="5">
        <v>23</v>
      </c>
      <c r="D72" s="5"/>
      <c r="E72" s="5"/>
      <c r="F72" s="5"/>
      <c r="G72" s="5">
        <v>4</v>
      </c>
      <c r="H72" s="5">
        <v>11</v>
      </c>
      <c r="I72" s="5"/>
      <c r="J72" s="5">
        <v>4</v>
      </c>
      <c r="K72" s="5">
        <v>1.6</v>
      </c>
    </row>
    <row r="73" spans="2:11">
      <c r="B73" s="5">
        <v>5</v>
      </c>
      <c r="C73" s="5">
        <v>28</v>
      </c>
      <c r="D73" s="5"/>
      <c r="E73" s="5"/>
      <c r="F73" s="5"/>
      <c r="G73" s="5">
        <v>5</v>
      </c>
      <c r="H73" s="5">
        <v>15</v>
      </c>
      <c r="I73" s="5"/>
      <c r="J73" s="5">
        <v>5</v>
      </c>
      <c r="K73" s="5">
        <v>2</v>
      </c>
    </row>
    <row r="74" spans="2:11"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2:11">
      <c r="B75" s="5">
        <v>7</v>
      </c>
      <c r="C75" s="5">
        <v>8</v>
      </c>
      <c r="D75" s="5"/>
      <c r="E75" s="5"/>
      <c r="F75" s="5"/>
      <c r="G75" s="5"/>
      <c r="H75" s="5"/>
      <c r="I75" s="5"/>
      <c r="J75" s="5"/>
      <c r="K75" s="5"/>
    </row>
    <row r="76" spans="2:11">
      <c r="B76" s="5"/>
      <c r="C76" s="5"/>
      <c r="D76" s="5"/>
      <c r="E76" s="5"/>
      <c r="F76" s="5"/>
      <c r="G76" s="5"/>
      <c r="H76" s="5"/>
      <c r="I76" s="5"/>
      <c r="J76" s="5"/>
      <c r="K76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75"/>
  <sheetViews>
    <sheetView zoomScaleNormal="100" workbookViewId="0"/>
  </sheetViews>
  <sheetFormatPr defaultRowHeight="14.4"/>
  <cols>
    <col min="1" max="1" width="31.77734375" bestFit="1" customWidth="1"/>
    <col min="2" max="2" width="15.6640625" bestFit="1" customWidth="1"/>
    <col min="3" max="3" width="11.77734375" bestFit="1" customWidth="1"/>
    <col min="4" max="4" width="17.33203125" bestFit="1" customWidth="1"/>
    <col min="5" max="5" width="8.77734375" bestFit="1" customWidth="1"/>
    <col min="7" max="7" width="6.21875" bestFit="1" customWidth="1"/>
    <col min="8" max="8" width="3" bestFit="1" customWidth="1"/>
  </cols>
  <sheetData>
    <row r="1" spans="1:5" ht="25.8">
      <c r="A1" s="18" t="s">
        <v>47</v>
      </c>
      <c r="B1" s="7" t="s">
        <v>61</v>
      </c>
      <c r="C1" s="8" t="s">
        <v>59</v>
      </c>
      <c r="D1" s="9" t="s">
        <v>60</v>
      </c>
      <c r="E1" s="10"/>
    </row>
    <row r="2" spans="1:5" ht="21">
      <c r="A2" s="20" t="s">
        <v>8</v>
      </c>
      <c r="B2" s="7"/>
      <c r="C2" s="7" t="s">
        <v>9</v>
      </c>
      <c r="D2" s="7" t="s">
        <v>10</v>
      </c>
      <c r="E2" s="7" t="s">
        <v>67</v>
      </c>
    </row>
    <row r="3" spans="1:5">
      <c r="A3" s="22" t="s">
        <v>29</v>
      </c>
      <c r="B3" s="7"/>
      <c r="C3" s="8">
        <f>C5+C8+C10+(SUM(C11:C34))</f>
        <v>19.899999999999999</v>
      </c>
      <c r="D3" s="8">
        <f>SUM(D5:D34)</f>
        <v>1</v>
      </c>
      <c r="E3" s="8">
        <f>SUM(E4:E9,E11:E34)</f>
        <v>0</v>
      </c>
    </row>
    <row r="4" spans="1:5" ht="21">
      <c r="A4" s="20" t="s">
        <v>1</v>
      </c>
      <c r="B4" s="7" t="s">
        <v>28</v>
      </c>
      <c r="C4" s="7" t="s">
        <v>9</v>
      </c>
      <c r="D4" s="7" t="s">
        <v>10</v>
      </c>
      <c r="E4" s="7"/>
    </row>
    <row r="5" spans="1:5" ht="115.2">
      <c r="A5" s="23" t="s">
        <v>48</v>
      </c>
      <c r="B5" s="7">
        <v>1</v>
      </c>
      <c r="C5" s="7">
        <v>4</v>
      </c>
      <c r="D5" s="7">
        <v>1</v>
      </c>
      <c r="E5" s="7">
        <v>0</v>
      </c>
    </row>
    <row r="6" spans="1:5" ht="21">
      <c r="A6" s="20" t="s">
        <v>15</v>
      </c>
      <c r="B6" s="7">
        <v>1</v>
      </c>
      <c r="C6" s="7">
        <f>90-C3</f>
        <v>70.099999999999994</v>
      </c>
      <c r="D6" s="7">
        <v>0</v>
      </c>
      <c r="E6" s="7">
        <v>0</v>
      </c>
    </row>
    <row r="7" spans="1:5" ht="21">
      <c r="A7" s="20" t="s">
        <v>2</v>
      </c>
      <c r="B7" s="7"/>
      <c r="C7" s="7"/>
      <c r="D7" s="7"/>
      <c r="E7" s="7"/>
    </row>
    <row r="8" spans="1:5">
      <c r="A8" s="23" t="s">
        <v>57</v>
      </c>
      <c r="B8" s="11">
        <v>1</v>
      </c>
      <c r="C8" s="7">
        <f>B8*4.5</f>
        <v>4.5</v>
      </c>
      <c r="D8" s="7">
        <v>0</v>
      </c>
      <c r="E8" s="7">
        <v>0</v>
      </c>
    </row>
    <row r="9" spans="1:5" ht="21">
      <c r="A9" s="20" t="s">
        <v>3</v>
      </c>
      <c r="B9" s="7"/>
      <c r="C9" s="7"/>
      <c r="D9" s="7"/>
      <c r="E9" s="7" t="s">
        <v>14</v>
      </c>
    </row>
    <row r="10" spans="1:5" ht="28.8">
      <c r="A10" s="23" t="s">
        <v>41</v>
      </c>
      <c r="B10" s="11">
        <v>1</v>
      </c>
      <c r="C10" s="7">
        <f>VLOOKUP(B10,B68:C73,2,FALSE)</f>
        <v>10</v>
      </c>
      <c r="D10" s="7">
        <f>B10*0</f>
        <v>0</v>
      </c>
      <c r="E10" s="7">
        <f>B10*1</f>
        <v>1</v>
      </c>
    </row>
    <row r="11" spans="1:5">
      <c r="A11" s="23" t="s">
        <v>49</v>
      </c>
      <c r="B11" s="11">
        <v>0</v>
      </c>
      <c r="C11" s="7">
        <f>B11*20</f>
        <v>0</v>
      </c>
      <c r="D11" s="7">
        <f>B11*1</f>
        <v>0</v>
      </c>
      <c r="E11" s="7">
        <v>0</v>
      </c>
    </row>
    <row r="12" spans="1:5" ht="21">
      <c r="A12" s="20" t="s">
        <v>32</v>
      </c>
      <c r="B12" s="7"/>
      <c r="C12" s="7"/>
      <c r="D12" s="7"/>
      <c r="E12" s="7"/>
    </row>
    <row r="13" spans="1:5">
      <c r="A13" s="23"/>
      <c r="B13" s="11">
        <v>1</v>
      </c>
      <c r="C13" s="7">
        <v>1</v>
      </c>
      <c r="D13" s="7">
        <v>0</v>
      </c>
      <c r="E13" s="7">
        <v>0</v>
      </c>
    </row>
    <row r="14" spans="1:5" ht="21">
      <c r="A14" s="20" t="s">
        <v>33</v>
      </c>
      <c r="B14" s="7"/>
      <c r="C14" s="7"/>
      <c r="D14" s="7"/>
      <c r="E14" s="7"/>
    </row>
    <row r="15" spans="1:5">
      <c r="A15" s="23" t="s">
        <v>43</v>
      </c>
      <c r="B15" s="11">
        <v>1</v>
      </c>
      <c r="C15" s="7">
        <f>B15*0.4</f>
        <v>0.4</v>
      </c>
      <c r="D15" s="7">
        <v>0</v>
      </c>
      <c r="E15" s="7">
        <v>0</v>
      </c>
    </row>
    <row r="16" spans="1:5" ht="21">
      <c r="A16" s="20" t="s">
        <v>34</v>
      </c>
      <c r="B16" s="7"/>
      <c r="C16" s="7"/>
      <c r="D16" s="7"/>
      <c r="E16" s="7"/>
    </row>
    <row r="17" spans="1:5">
      <c r="A17" s="23" t="s">
        <v>35</v>
      </c>
      <c r="B17" s="11">
        <v>0</v>
      </c>
      <c r="C17" s="7">
        <f>B17*3</f>
        <v>0</v>
      </c>
      <c r="D17" s="7">
        <v>0</v>
      </c>
      <c r="E17" s="7">
        <v>0</v>
      </c>
    </row>
    <row r="18" spans="1:5">
      <c r="A18" s="23" t="s">
        <v>81</v>
      </c>
      <c r="B18" s="11">
        <v>0</v>
      </c>
      <c r="C18" s="7">
        <f>B18*8</f>
        <v>0</v>
      </c>
      <c r="D18" s="7">
        <v>0</v>
      </c>
      <c r="E18" s="7">
        <v>0</v>
      </c>
    </row>
    <row r="19" spans="1:5" ht="28.8">
      <c r="A19" s="23" t="s">
        <v>44</v>
      </c>
      <c r="B19" s="11">
        <v>0</v>
      </c>
      <c r="C19" s="7">
        <f>B19*5</f>
        <v>0</v>
      </c>
      <c r="D19" s="7">
        <v>0</v>
      </c>
      <c r="E19" s="7">
        <v>0</v>
      </c>
    </row>
    <row r="20" spans="1:5" ht="28.8">
      <c r="A20" s="23" t="s">
        <v>45</v>
      </c>
      <c r="B20" s="11">
        <v>0</v>
      </c>
      <c r="C20" s="7">
        <f>B20*7</f>
        <v>0</v>
      </c>
      <c r="D20" s="7">
        <f>B20*1</f>
        <v>0</v>
      </c>
      <c r="E20" s="7">
        <v>0</v>
      </c>
    </row>
    <row r="21" spans="1:5">
      <c r="A21" s="23" t="s">
        <v>46</v>
      </c>
      <c r="B21" s="11">
        <v>0</v>
      </c>
      <c r="C21" s="7">
        <f>B21*5</f>
        <v>0</v>
      </c>
      <c r="D21" s="7">
        <f>B21*1</f>
        <v>0</v>
      </c>
      <c r="E21" s="7">
        <v>0</v>
      </c>
    </row>
    <row r="22" spans="1:5">
      <c r="A22" s="23" t="s">
        <v>36</v>
      </c>
      <c r="B22" s="11">
        <v>0</v>
      </c>
      <c r="C22" s="7">
        <f>B22*0.25</f>
        <v>0</v>
      </c>
      <c r="D22" s="7">
        <v>0</v>
      </c>
      <c r="E22" s="7">
        <v>0</v>
      </c>
    </row>
    <row r="23" spans="1:5">
      <c r="A23" s="23" t="s">
        <v>77</v>
      </c>
      <c r="B23" s="11">
        <v>0</v>
      </c>
      <c r="C23" s="7">
        <f>B23*2</f>
        <v>0</v>
      </c>
      <c r="D23" s="7">
        <v>0</v>
      </c>
      <c r="E23" s="7">
        <v>0</v>
      </c>
    </row>
    <row r="24" spans="1:5">
      <c r="A24" s="23" t="s">
        <v>84</v>
      </c>
      <c r="B24" s="11">
        <v>0</v>
      </c>
      <c r="C24" s="7">
        <f>B24*2.2</f>
        <v>0</v>
      </c>
      <c r="D24" s="7">
        <f>B24*1</f>
        <v>0</v>
      </c>
      <c r="E24" s="7">
        <v>0</v>
      </c>
    </row>
    <row r="25" spans="1:5">
      <c r="A25" s="23" t="s">
        <v>38</v>
      </c>
      <c r="B25" s="11">
        <v>0</v>
      </c>
      <c r="C25" s="7">
        <f>B25*0.5</f>
        <v>0</v>
      </c>
      <c r="D25" s="7">
        <v>0</v>
      </c>
      <c r="E25" s="7">
        <v>0</v>
      </c>
    </row>
    <row r="26" spans="1:5" ht="21">
      <c r="A26" s="20" t="s">
        <v>5</v>
      </c>
      <c r="B26" s="7"/>
      <c r="C26" s="7"/>
      <c r="D26" s="7"/>
      <c r="E26" s="7"/>
    </row>
    <row r="27" spans="1:5" ht="57" customHeight="1">
      <c r="A27" s="23" t="s">
        <v>79</v>
      </c>
      <c r="B27" s="11">
        <v>0</v>
      </c>
      <c r="C27" s="7">
        <v>0</v>
      </c>
      <c r="D27" s="7">
        <v>0</v>
      </c>
      <c r="E27" s="7">
        <v>0</v>
      </c>
    </row>
    <row r="28" spans="1:5" ht="28.8">
      <c r="A28" s="23" t="s">
        <v>87</v>
      </c>
      <c r="B28" s="11">
        <v>0</v>
      </c>
      <c r="C28" s="7">
        <f>B28*1</f>
        <v>0</v>
      </c>
      <c r="D28" s="7">
        <f>B28*0</f>
        <v>0</v>
      </c>
      <c r="E28" s="7">
        <v>0</v>
      </c>
    </row>
    <row r="29" spans="1:5" ht="21">
      <c r="A29" s="20" t="s">
        <v>85</v>
      </c>
      <c r="B29" s="7"/>
      <c r="C29" s="7"/>
      <c r="D29" s="7"/>
      <c r="E29" s="7" t="s">
        <v>83</v>
      </c>
    </row>
    <row r="30" spans="1:5">
      <c r="A30" s="22" t="s">
        <v>83</v>
      </c>
      <c r="B30" s="11">
        <v>0</v>
      </c>
      <c r="C30" s="7">
        <f>B30*2</f>
        <v>0</v>
      </c>
      <c r="D30" s="7">
        <v>0</v>
      </c>
      <c r="E30" s="7">
        <f>B30</f>
        <v>0</v>
      </c>
    </row>
    <row r="31" spans="1:5">
      <c r="A31" s="23" t="s">
        <v>86</v>
      </c>
      <c r="B31" s="11">
        <v>0</v>
      </c>
      <c r="C31" s="7">
        <f>B31*20</f>
        <v>0</v>
      </c>
      <c r="D31" s="7">
        <f>B31*10</f>
        <v>0</v>
      </c>
      <c r="E31" s="7">
        <v>0</v>
      </c>
    </row>
    <row r="32" spans="1:5" ht="21">
      <c r="A32" s="20" t="s">
        <v>7</v>
      </c>
      <c r="B32" s="17"/>
      <c r="C32" s="17"/>
      <c r="D32" s="17"/>
      <c r="E32" s="21"/>
    </row>
    <row r="33" spans="1:5">
      <c r="A33" s="22" t="s">
        <v>24</v>
      </c>
      <c r="B33" s="17">
        <f>90*10</f>
        <v>900</v>
      </c>
      <c r="C33" s="17"/>
      <c r="D33" s="17"/>
      <c r="E33" s="21"/>
    </row>
    <row r="34" spans="1:5">
      <c r="A34" s="22" t="s">
        <v>25</v>
      </c>
      <c r="B34" s="17">
        <f>B33*0.75</f>
        <v>675</v>
      </c>
      <c r="C34" s="17"/>
      <c r="D34" s="17"/>
      <c r="E34" s="21"/>
    </row>
    <row r="35" spans="1:5">
      <c r="A35" s="22" t="s">
        <v>50</v>
      </c>
      <c r="B35" s="17">
        <f>B33*0.5</f>
        <v>450</v>
      </c>
      <c r="C35" s="17"/>
      <c r="D35" s="17"/>
      <c r="E35" s="21"/>
    </row>
    <row r="36" spans="1:5">
      <c r="A36" s="22" t="s">
        <v>51</v>
      </c>
      <c r="B36" s="17">
        <f>B33*0.25</f>
        <v>225</v>
      </c>
      <c r="C36" s="17"/>
      <c r="D36" s="17"/>
      <c r="E36" s="21"/>
    </row>
    <row r="37" spans="1:5" ht="21">
      <c r="A37" s="20" t="s">
        <v>6</v>
      </c>
      <c r="B37" s="17"/>
      <c r="C37" s="17"/>
      <c r="D37" s="17"/>
      <c r="E37" s="21"/>
    </row>
    <row r="38" spans="1:5">
      <c r="A38" s="22"/>
      <c r="B38" s="17"/>
      <c r="C38" s="17"/>
      <c r="D38" s="17"/>
      <c r="E38" s="21"/>
    </row>
    <row r="39" spans="1:5">
      <c r="A39" s="22"/>
      <c r="B39" s="17"/>
      <c r="C39" s="17"/>
      <c r="D39" s="17"/>
      <c r="E39" s="21"/>
    </row>
    <row r="40" spans="1:5">
      <c r="A40" s="24"/>
      <c r="B40" s="25"/>
      <c r="C40" s="25"/>
      <c r="D40" s="25"/>
      <c r="E40" s="26"/>
    </row>
    <row r="63" spans="2:12">
      <c r="B63" s="4"/>
      <c r="C63" s="4"/>
      <c r="D63" s="4"/>
      <c r="E63" s="4"/>
      <c r="F63" s="4"/>
      <c r="G63" s="4"/>
      <c r="H63" s="4"/>
      <c r="I63" s="4"/>
      <c r="J63" s="4"/>
    </row>
    <row r="64" spans="2:12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2:12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2:12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2:12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2:12">
      <c r="B68" s="5" t="s">
        <v>12</v>
      </c>
      <c r="C68" s="5" t="s">
        <v>42</v>
      </c>
      <c r="D68" s="5"/>
      <c r="E68" s="5"/>
      <c r="F68" s="5"/>
      <c r="G68" s="5" t="s">
        <v>12</v>
      </c>
      <c r="H68" s="5"/>
      <c r="I68" s="5"/>
      <c r="J68" s="5" t="s">
        <v>12</v>
      </c>
      <c r="K68" s="5"/>
      <c r="L68" s="5"/>
    </row>
    <row r="69" spans="2:12">
      <c r="B69" s="5">
        <v>1</v>
      </c>
      <c r="C69" s="5">
        <v>10</v>
      </c>
      <c r="D69" s="5"/>
      <c r="E69" s="5">
        <v>0</v>
      </c>
      <c r="F69" s="5"/>
      <c r="G69" s="5">
        <v>1</v>
      </c>
      <c r="H69" s="5">
        <v>5</v>
      </c>
      <c r="I69" s="5"/>
      <c r="J69" s="5">
        <v>1</v>
      </c>
      <c r="K69" s="5">
        <v>0.45</v>
      </c>
      <c r="L69" s="5"/>
    </row>
    <row r="70" spans="2:12">
      <c r="B70" s="5">
        <v>2</v>
      </c>
      <c r="C70" s="5">
        <v>15</v>
      </c>
      <c r="D70" s="5"/>
      <c r="E70" s="5">
        <v>9</v>
      </c>
      <c r="F70" s="5"/>
      <c r="G70" s="5">
        <v>2</v>
      </c>
      <c r="H70" s="5">
        <v>7</v>
      </c>
      <c r="I70" s="5"/>
      <c r="J70" s="5">
        <v>2</v>
      </c>
      <c r="K70" s="5">
        <v>0.9</v>
      </c>
      <c r="L70" s="5"/>
    </row>
    <row r="71" spans="2:12">
      <c r="B71" s="5">
        <v>3</v>
      </c>
      <c r="C71" s="5">
        <v>21</v>
      </c>
      <c r="D71" s="5"/>
      <c r="E71" s="5"/>
      <c r="F71" s="5"/>
      <c r="G71" s="5">
        <v>3</v>
      </c>
      <c r="H71" s="5">
        <v>9</v>
      </c>
      <c r="I71" s="5"/>
      <c r="J71" s="5">
        <v>3</v>
      </c>
      <c r="K71" s="5">
        <v>1.35</v>
      </c>
      <c r="L71" s="5"/>
    </row>
    <row r="72" spans="2:12">
      <c r="B72" s="5">
        <v>4</v>
      </c>
      <c r="C72" s="5">
        <v>26</v>
      </c>
      <c r="D72" s="5"/>
      <c r="E72" s="5"/>
      <c r="F72" s="5"/>
      <c r="G72" s="5">
        <v>4</v>
      </c>
      <c r="H72" s="5">
        <v>11</v>
      </c>
      <c r="I72" s="5"/>
      <c r="J72" s="5">
        <v>4</v>
      </c>
      <c r="K72" s="5">
        <v>1.8</v>
      </c>
      <c r="L72" s="5"/>
    </row>
    <row r="73" spans="2:12">
      <c r="B73" s="5">
        <v>5</v>
      </c>
      <c r="C73" s="5">
        <v>32</v>
      </c>
      <c r="D73" s="5"/>
      <c r="E73" s="5"/>
      <c r="F73" s="5"/>
      <c r="G73" s="5">
        <v>5</v>
      </c>
      <c r="H73" s="5">
        <v>15</v>
      </c>
      <c r="I73" s="5"/>
      <c r="J73" s="5">
        <v>5</v>
      </c>
      <c r="K73" s="5">
        <v>2.25</v>
      </c>
      <c r="L73" s="5"/>
    </row>
    <row r="74" spans="2:12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2:12">
      <c r="B75" s="5">
        <v>7</v>
      </c>
      <c r="C75" s="5">
        <v>8</v>
      </c>
      <c r="D75" s="5"/>
      <c r="E75" s="5"/>
      <c r="F75" s="5"/>
      <c r="G75" s="5"/>
      <c r="H75" s="5"/>
      <c r="I75" s="5"/>
      <c r="J75" s="5"/>
      <c r="K75" s="5"/>
      <c r="L75" s="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80"/>
  <sheetViews>
    <sheetView zoomScaleNormal="100" workbookViewId="0"/>
  </sheetViews>
  <sheetFormatPr defaultRowHeight="14.4"/>
  <cols>
    <col min="1" max="1" width="31.77734375" bestFit="1" customWidth="1"/>
    <col min="2" max="2" width="15.6640625" bestFit="1" customWidth="1"/>
    <col min="3" max="3" width="11.77734375" bestFit="1" customWidth="1"/>
    <col min="4" max="4" width="17.33203125" bestFit="1" customWidth="1"/>
    <col min="5" max="5" width="8.77734375" bestFit="1" customWidth="1"/>
    <col min="7" max="7" width="6.21875" bestFit="1" customWidth="1"/>
    <col min="8" max="8" width="3" bestFit="1" customWidth="1"/>
  </cols>
  <sheetData>
    <row r="1" spans="1:5" ht="25.8">
      <c r="A1" s="18" t="s">
        <v>88</v>
      </c>
      <c r="B1" s="7" t="s">
        <v>61</v>
      </c>
      <c r="C1" s="8" t="s">
        <v>59</v>
      </c>
      <c r="D1" s="9" t="s">
        <v>60</v>
      </c>
      <c r="E1" s="10"/>
    </row>
    <row r="2" spans="1:5" ht="21">
      <c r="A2" s="20" t="s">
        <v>8</v>
      </c>
      <c r="B2" s="7"/>
      <c r="C2" s="7" t="s">
        <v>9</v>
      </c>
      <c r="D2" s="7" t="s">
        <v>10</v>
      </c>
      <c r="E2" s="7" t="s">
        <v>67</v>
      </c>
    </row>
    <row r="3" spans="1:5">
      <c r="A3" s="22" t="s">
        <v>29</v>
      </c>
      <c r="B3" s="7"/>
      <c r="C3" s="8">
        <f>C5+C8+C10+(SUM(C11:C34))</f>
        <v>20.399999999999999</v>
      </c>
      <c r="D3" s="8">
        <f>SUM(D5:D34)</f>
        <v>1</v>
      </c>
      <c r="E3" s="8">
        <f>SUM(E4:E9,E11:E34)</f>
        <v>0</v>
      </c>
    </row>
    <row r="4" spans="1:5" ht="21">
      <c r="A4" s="20" t="s">
        <v>1</v>
      </c>
      <c r="B4" s="7" t="s">
        <v>28</v>
      </c>
      <c r="C4" s="7" t="s">
        <v>9</v>
      </c>
      <c r="D4" s="7" t="s">
        <v>10</v>
      </c>
      <c r="E4" s="7"/>
    </row>
    <row r="5" spans="1:5" ht="115.2">
      <c r="A5" s="23" t="s">
        <v>48</v>
      </c>
      <c r="B5" s="7">
        <v>1</v>
      </c>
      <c r="C5" s="7">
        <v>4</v>
      </c>
      <c r="D5" s="7">
        <v>1</v>
      </c>
      <c r="E5" s="7">
        <v>0</v>
      </c>
    </row>
    <row r="6" spans="1:5" ht="21">
      <c r="A6" s="20" t="s">
        <v>15</v>
      </c>
      <c r="B6" s="7">
        <v>1</v>
      </c>
      <c r="C6" s="7">
        <f>100-C3</f>
        <v>79.599999999999994</v>
      </c>
      <c r="D6" s="7">
        <v>0</v>
      </c>
      <c r="E6" s="7">
        <v>0</v>
      </c>
    </row>
    <row r="7" spans="1:5" ht="21">
      <c r="A7" s="20" t="s">
        <v>2</v>
      </c>
      <c r="B7" s="7"/>
      <c r="C7" s="7"/>
      <c r="D7" s="7"/>
      <c r="E7" s="7"/>
    </row>
    <row r="8" spans="1:5">
      <c r="A8" s="23" t="s">
        <v>57</v>
      </c>
      <c r="B8" s="11">
        <v>1</v>
      </c>
      <c r="C8" s="7">
        <f>B8*6</f>
        <v>6</v>
      </c>
      <c r="D8" s="7">
        <v>0</v>
      </c>
      <c r="E8" s="7">
        <v>0</v>
      </c>
    </row>
    <row r="9" spans="1:5" ht="21">
      <c r="A9" s="20" t="s">
        <v>3</v>
      </c>
      <c r="B9" s="7"/>
      <c r="C9" s="7"/>
      <c r="D9" s="7"/>
      <c r="E9" s="7" t="s">
        <v>14</v>
      </c>
    </row>
    <row r="10" spans="1:5" ht="28.8">
      <c r="A10" s="23" t="s">
        <v>89</v>
      </c>
      <c r="B10" s="11">
        <v>1</v>
      </c>
      <c r="C10" s="7">
        <f>VLOOKUP(B10,B68:C78,2,FALSE)</f>
        <v>9</v>
      </c>
      <c r="D10" s="7">
        <f>B10*0</f>
        <v>0</v>
      </c>
      <c r="E10" s="7">
        <f>B10*1</f>
        <v>1</v>
      </c>
    </row>
    <row r="11" spans="1:5">
      <c r="A11" s="23" t="s">
        <v>49</v>
      </c>
      <c r="B11" s="11">
        <v>0</v>
      </c>
      <c r="C11" s="7">
        <f>B11*20</f>
        <v>0</v>
      </c>
      <c r="D11" s="7">
        <f>B11*1</f>
        <v>0</v>
      </c>
      <c r="E11" s="7">
        <v>0</v>
      </c>
    </row>
    <row r="12" spans="1:5" ht="21">
      <c r="A12" s="20" t="s">
        <v>32</v>
      </c>
      <c r="B12" s="7"/>
      <c r="C12" s="7"/>
      <c r="D12" s="7"/>
      <c r="E12" s="7"/>
    </row>
    <row r="13" spans="1:5">
      <c r="A13" s="23" t="s">
        <v>64</v>
      </c>
      <c r="B13" s="11">
        <v>1</v>
      </c>
      <c r="C13" s="7">
        <v>1</v>
      </c>
      <c r="D13" s="7">
        <v>0</v>
      </c>
      <c r="E13" s="7">
        <v>0</v>
      </c>
    </row>
    <row r="14" spans="1:5" ht="21">
      <c r="A14" s="20" t="s">
        <v>33</v>
      </c>
      <c r="B14" s="7"/>
      <c r="C14" s="7"/>
      <c r="D14" s="7"/>
      <c r="E14" s="7"/>
    </row>
    <row r="15" spans="1:5">
      <c r="A15" s="23" t="s">
        <v>43</v>
      </c>
      <c r="B15" s="11">
        <v>1</v>
      </c>
      <c r="C15" s="7">
        <f>B15*0.4</f>
        <v>0.4</v>
      </c>
      <c r="D15" s="7">
        <v>0</v>
      </c>
      <c r="E15" s="7">
        <v>0</v>
      </c>
    </row>
    <row r="16" spans="1:5" ht="21">
      <c r="A16" s="20" t="s">
        <v>34</v>
      </c>
      <c r="B16" s="7"/>
      <c r="C16" s="7"/>
      <c r="D16" s="7"/>
      <c r="E16" s="7"/>
    </row>
    <row r="17" spans="1:5">
      <c r="A17" s="23" t="s">
        <v>35</v>
      </c>
      <c r="B17" s="11">
        <v>0</v>
      </c>
      <c r="C17" s="7">
        <f>B17*3</f>
        <v>0</v>
      </c>
      <c r="D17" s="7">
        <v>0</v>
      </c>
      <c r="E17" s="7">
        <v>0</v>
      </c>
    </row>
    <row r="18" spans="1:5">
      <c r="A18" s="23" t="s">
        <v>81</v>
      </c>
      <c r="B18" s="11">
        <v>0</v>
      </c>
      <c r="C18" s="7">
        <f>B18*8</f>
        <v>0</v>
      </c>
      <c r="D18" s="7">
        <v>0</v>
      </c>
      <c r="E18" s="7">
        <v>0</v>
      </c>
    </row>
    <row r="19" spans="1:5" ht="28.8">
      <c r="A19" s="23" t="s">
        <v>44</v>
      </c>
      <c r="B19" s="11">
        <v>0</v>
      </c>
      <c r="C19" s="7">
        <f>B19*5</f>
        <v>0</v>
      </c>
      <c r="D19" s="7">
        <v>0</v>
      </c>
      <c r="E19" s="7">
        <v>0</v>
      </c>
    </row>
    <row r="20" spans="1:5" ht="28.8">
      <c r="A20" s="23" t="s">
        <v>45</v>
      </c>
      <c r="B20" s="11">
        <v>0</v>
      </c>
      <c r="C20" s="7">
        <f>B20*7</f>
        <v>0</v>
      </c>
      <c r="D20" s="7">
        <f>B20*1</f>
        <v>0</v>
      </c>
      <c r="E20" s="7">
        <v>0</v>
      </c>
    </row>
    <row r="21" spans="1:5">
      <c r="A21" s="23" t="s">
        <v>46</v>
      </c>
      <c r="B21" s="11">
        <v>0</v>
      </c>
      <c r="C21" s="7">
        <f>B21*5</f>
        <v>0</v>
      </c>
      <c r="D21" s="7">
        <f>B21*1</f>
        <v>0</v>
      </c>
      <c r="E21" s="7">
        <v>0</v>
      </c>
    </row>
    <row r="22" spans="1:5">
      <c r="A22" s="23" t="s">
        <v>36</v>
      </c>
      <c r="B22" s="11">
        <v>0</v>
      </c>
      <c r="C22" s="7">
        <f>B22*0.25</f>
        <v>0</v>
      </c>
      <c r="D22" s="7">
        <v>0</v>
      </c>
      <c r="E22" s="7">
        <v>0</v>
      </c>
    </row>
    <row r="23" spans="1:5">
      <c r="A23" s="23" t="s">
        <v>77</v>
      </c>
      <c r="B23" s="11">
        <v>0</v>
      </c>
      <c r="C23" s="7">
        <f>B23*2</f>
        <v>0</v>
      </c>
      <c r="D23" s="7">
        <v>0</v>
      </c>
      <c r="E23" s="7">
        <v>0</v>
      </c>
    </row>
    <row r="24" spans="1:5">
      <c r="A24" s="23" t="s">
        <v>84</v>
      </c>
      <c r="B24" s="11">
        <v>0</v>
      </c>
      <c r="C24" s="7">
        <f>B24*2.2</f>
        <v>0</v>
      </c>
      <c r="D24" s="7">
        <v>0</v>
      </c>
      <c r="E24" s="7">
        <v>0</v>
      </c>
    </row>
    <row r="25" spans="1:5">
      <c r="A25" s="23" t="s">
        <v>38</v>
      </c>
      <c r="B25" s="11">
        <v>0</v>
      </c>
      <c r="C25" s="7">
        <f>B25*0.5</f>
        <v>0</v>
      </c>
      <c r="D25" s="7">
        <v>0</v>
      </c>
      <c r="E25" s="7">
        <v>0</v>
      </c>
    </row>
    <row r="26" spans="1:5" ht="21">
      <c r="A26" s="20" t="s">
        <v>5</v>
      </c>
      <c r="B26" s="7"/>
      <c r="C26" s="7"/>
      <c r="D26" s="7"/>
      <c r="E26" s="7"/>
    </row>
    <row r="27" spans="1:5" ht="57" customHeight="1">
      <c r="A27" s="23" t="s">
        <v>79</v>
      </c>
      <c r="B27" s="11">
        <v>0</v>
      </c>
      <c r="C27" s="7">
        <v>0</v>
      </c>
      <c r="D27" s="7">
        <v>0</v>
      </c>
      <c r="E27" s="7">
        <v>0</v>
      </c>
    </row>
    <row r="28" spans="1:5" ht="28.8">
      <c r="A28" s="23" t="s">
        <v>87</v>
      </c>
      <c r="B28" s="11">
        <v>0</v>
      </c>
      <c r="C28" s="7">
        <f>B28*1</f>
        <v>0</v>
      </c>
      <c r="D28" s="7">
        <f>B28*0</f>
        <v>0</v>
      </c>
      <c r="E28" s="7">
        <v>0</v>
      </c>
    </row>
    <row r="29" spans="1:5" ht="21">
      <c r="A29" s="20" t="s">
        <v>85</v>
      </c>
      <c r="B29" s="11"/>
      <c r="C29" s="7"/>
      <c r="D29" s="7"/>
      <c r="E29" s="7" t="s">
        <v>83</v>
      </c>
    </row>
    <row r="30" spans="1:5">
      <c r="A30" s="22" t="s">
        <v>83</v>
      </c>
      <c r="B30" s="11">
        <v>0</v>
      </c>
      <c r="C30" s="7">
        <f>B30*2</f>
        <v>0</v>
      </c>
      <c r="D30" s="7">
        <v>0</v>
      </c>
      <c r="E30" s="7">
        <f>B30</f>
        <v>0</v>
      </c>
    </row>
    <row r="31" spans="1:5">
      <c r="A31" s="23" t="s">
        <v>86</v>
      </c>
      <c r="B31" s="11">
        <v>0</v>
      </c>
      <c r="C31" s="7">
        <f>B31*20</f>
        <v>0</v>
      </c>
      <c r="D31" s="7">
        <f>B31*10</f>
        <v>0</v>
      </c>
      <c r="E31" s="7">
        <v>0</v>
      </c>
    </row>
    <row r="32" spans="1:5" ht="21">
      <c r="A32" s="20" t="s">
        <v>7</v>
      </c>
      <c r="B32" s="17"/>
      <c r="C32" s="17"/>
      <c r="D32" s="17"/>
      <c r="E32" s="21"/>
    </row>
    <row r="33" spans="1:5">
      <c r="A33" s="22" t="s">
        <v>24</v>
      </c>
      <c r="B33" s="17">
        <f>100*10</f>
        <v>1000</v>
      </c>
      <c r="C33" s="17"/>
      <c r="D33" s="17"/>
      <c r="E33" s="21"/>
    </row>
    <row r="34" spans="1:5">
      <c r="A34" s="22" t="s">
        <v>25</v>
      </c>
      <c r="B34" s="17">
        <f>B33*0.75</f>
        <v>750</v>
      </c>
      <c r="C34" s="17"/>
      <c r="D34" s="17"/>
      <c r="E34" s="21"/>
    </row>
    <row r="35" spans="1:5">
      <c r="A35" s="22" t="s">
        <v>50</v>
      </c>
      <c r="B35" s="17">
        <f>B33*0.5</f>
        <v>500</v>
      </c>
      <c r="C35" s="17"/>
      <c r="D35" s="17"/>
      <c r="E35" s="21"/>
    </row>
    <row r="36" spans="1:5">
      <c r="A36" s="22" t="s">
        <v>51</v>
      </c>
      <c r="B36" s="17">
        <f>B33*0.25</f>
        <v>250</v>
      </c>
      <c r="C36" s="17"/>
      <c r="D36" s="17"/>
      <c r="E36" s="21"/>
    </row>
    <row r="37" spans="1:5" ht="21">
      <c r="A37" s="20" t="s">
        <v>6</v>
      </c>
      <c r="B37" s="17"/>
      <c r="C37" s="17"/>
      <c r="D37" s="17"/>
      <c r="E37" s="21"/>
    </row>
    <row r="38" spans="1:5">
      <c r="A38" s="22"/>
      <c r="B38" s="17"/>
      <c r="C38" s="17"/>
      <c r="D38" s="17"/>
      <c r="E38" s="21"/>
    </row>
    <row r="39" spans="1:5">
      <c r="A39" s="22"/>
      <c r="B39" s="17"/>
      <c r="C39" s="17"/>
      <c r="D39" s="17"/>
      <c r="E39" s="21"/>
    </row>
    <row r="40" spans="1:5">
      <c r="A40" s="24"/>
      <c r="B40" s="25"/>
      <c r="C40" s="25"/>
      <c r="D40" s="25"/>
      <c r="E40" s="26"/>
    </row>
    <row r="60" spans="2:12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2:12">
      <c r="B61" s="5">
        <v>1</v>
      </c>
      <c r="C61" s="5">
        <v>8</v>
      </c>
      <c r="D61" s="5"/>
      <c r="E61" s="5"/>
      <c r="F61" s="5"/>
      <c r="G61" s="5"/>
      <c r="H61" s="5"/>
      <c r="I61" s="5"/>
      <c r="J61" s="5"/>
      <c r="K61" s="5"/>
      <c r="L61" s="5"/>
    </row>
    <row r="62" spans="2:12">
      <c r="B62" s="5">
        <v>2</v>
      </c>
      <c r="C62" s="5">
        <v>11</v>
      </c>
      <c r="D62" s="5"/>
      <c r="E62" s="5"/>
      <c r="F62" s="5"/>
      <c r="G62" s="5"/>
      <c r="H62" s="5"/>
      <c r="I62" s="5"/>
      <c r="J62" s="5"/>
      <c r="K62" s="5"/>
      <c r="L62" s="5"/>
    </row>
    <row r="63" spans="2:12">
      <c r="B63" s="5">
        <v>3</v>
      </c>
      <c r="C63" s="5">
        <v>13</v>
      </c>
      <c r="D63" s="5"/>
      <c r="E63" s="5"/>
      <c r="F63" s="5"/>
      <c r="G63" s="5"/>
      <c r="H63" s="5"/>
      <c r="I63" s="5"/>
      <c r="J63" s="5"/>
      <c r="K63" s="5"/>
      <c r="L63" s="5"/>
    </row>
    <row r="64" spans="2:12">
      <c r="B64" s="5">
        <v>4</v>
      </c>
      <c r="C64" s="5">
        <v>15</v>
      </c>
      <c r="D64" s="5"/>
      <c r="E64" s="5"/>
      <c r="F64" s="5"/>
      <c r="G64" s="5"/>
      <c r="H64" s="5"/>
      <c r="I64" s="5"/>
      <c r="J64" s="5"/>
      <c r="K64" s="5"/>
      <c r="L64" s="5"/>
    </row>
    <row r="65" spans="2:12">
      <c r="B65" s="5">
        <v>5</v>
      </c>
      <c r="C65" s="5">
        <v>18</v>
      </c>
      <c r="D65" s="5"/>
      <c r="E65" s="5"/>
      <c r="F65" s="5"/>
      <c r="G65" s="5"/>
      <c r="H65" s="5"/>
      <c r="I65" s="5"/>
      <c r="J65" s="5"/>
      <c r="K65" s="5"/>
      <c r="L65" s="5"/>
    </row>
    <row r="66" spans="2:12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2:12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2:12">
      <c r="B68" s="5" t="s">
        <v>12</v>
      </c>
      <c r="C68" s="5" t="s">
        <v>42</v>
      </c>
      <c r="D68" s="5"/>
      <c r="E68" s="5"/>
      <c r="F68" s="5"/>
      <c r="G68" s="5" t="s">
        <v>12</v>
      </c>
      <c r="H68" s="5"/>
      <c r="I68" s="5"/>
      <c r="J68" s="5" t="s">
        <v>12</v>
      </c>
      <c r="K68" s="5"/>
      <c r="L68" s="5"/>
    </row>
    <row r="69" spans="2:12">
      <c r="B69" s="5">
        <v>1</v>
      </c>
      <c r="C69" s="5">
        <v>9</v>
      </c>
      <c r="D69" s="5"/>
      <c r="E69" s="5">
        <v>0</v>
      </c>
      <c r="F69" s="5"/>
      <c r="G69" s="5">
        <v>1</v>
      </c>
      <c r="H69" s="5">
        <v>5</v>
      </c>
      <c r="I69" s="5"/>
      <c r="J69" s="5">
        <v>1</v>
      </c>
      <c r="K69" s="5">
        <v>0.4</v>
      </c>
      <c r="L69" s="5"/>
    </row>
    <row r="70" spans="2:12">
      <c r="B70" s="5">
        <v>2</v>
      </c>
      <c r="C70" s="5">
        <v>13</v>
      </c>
      <c r="D70" s="5"/>
      <c r="E70" s="5">
        <v>12</v>
      </c>
      <c r="F70" s="5"/>
      <c r="G70" s="5">
        <v>2</v>
      </c>
      <c r="H70" s="5">
        <v>7</v>
      </c>
      <c r="I70" s="5"/>
      <c r="J70" s="5">
        <v>2</v>
      </c>
      <c r="K70" s="5">
        <v>0.8</v>
      </c>
      <c r="L70" s="5"/>
    </row>
    <row r="71" spans="2:12">
      <c r="B71" s="5">
        <v>3</v>
      </c>
      <c r="C71" s="5">
        <v>17</v>
      </c>
      <c r="D71" s="5"/>
      <c r="E71" s="5">
        <v>18</v>
      </c>
      <c r="F71" s="5"/>
      <c r="G71" s="5">
        <v>3</v>
      </c>
      <c r="H71" s="5">
        <v>9</v>
      </c>
      <c r="I71" s="5"/>
      <c r="J71" s="5">
        <v>3</v>
      </c>
      <c r="K71" s="5">
        <v>1.2</v>
      </c>
      <c r="L71" s="5"/>
    </row>
    <row r="72" spans="2:12">
      <c r="B72" s="5">
        <v>4</v>
      </c>
      <c r="C72" s="5">
        <v>21</v>
      </c>
      <c r="D72" s="5"/>
      <c r="E72" s="5">
        <v>24</v>
      </c>
      <c r="F72" s="5"/>
      <c r="G72" s="5">
        <v>4</v>
      </c>
      <c r="H72" s="5">
        <v>11</v>
      </c>
      <c r="I72" s="5"/>
      <c r="J72" s="5">
        <v>4</v>
      </c>
      <c r="K72" s="5">
        <v>1.6</v>
      </c>
      <c r="L72" s="5"/>
    </row>
    <row r="73" spans="2:12">
      <c r="B73" s="5">
        <v>5</v>
      </c>
      <c r="C73" s="5">
        <v>25</v>
      </c>
      <c r="D73" s="5"/>
      <c r="E73" s="5"/>
      <c r="F73" s="5"/>
      <c r="G73" s="5">
        <v>5</v>
      </c>
      <c r="H73" s="5">
        <v>15</v>
      </c>
      <c r="I73" s="5"/>
      <c r="J73" s="5">
        <v>5</v>
      </c>
      <c r="K73" s="5">
        <v>2</v>
      </c>
      <c r="L73" s="5"/>
    </row>
    <row r="74" spans="2:12">
      <c r="B74" s="5">
        <v>6</v>
      </c>
      <c r="C74" s="5">
        <v>29</v>
      </c>
      <c r="D74" s="5"/>
      <c r="E74" s="5"/>
      <c r="F74" s="5"/>
      <c r="G74" s="5"/>
      <c r="H74" s="5"/>
      <c r="I74" s="5"/>
      <c r="J74" s="5"/>
      <c r="K74" s="5"/>
      <c r="L74" s="5"/>
    </row>
    <row r="75" spans="2:12">
      <c r="B75" s="5">
        <v>7</v>
      </c>
      <c r="C75" s="5">
        <v>33</v>
      </c>
      <c r="D75" s="5"/>
      <c r="E75" s="5"/>
      <c r="F75" s="5"/>
      <c r="G75" s="5"/>
      <c r="H75" s="5"/>
      <c r="I75" s="5"/>
      <c r="J75" s="5"/>
      <c r="K75" s="5"/>
      <c r="L75" s="5"/>
    </row>
    <row r="76" spans="2:12">
      <c r="B76" s="5">
        <v>8</v>
      </c>
      <c r="C76" s="5">
        <v>37</v>
      </c>
      <c r="D76" s="5"/>
      <c r="E76" s="5"/>
      <c r="F76" s="5"/>
      <c r="G76" s="5"/>
      <c r="H76" s="5"/>
      <c r="I76" s="5"/>
      <c r="J76" s="5"/>
      <c r="K76" s="5"/>
      <c r="L76" s="5"/>
    </row>
    <row r="77" spans="2:12">
      <c r="B77" s="5">
        <v>9</v>
      </c>
      <c r="C77" s="5">
        <v>41</v>
      </c>
      <c r="D77" s="5"/>
      <c r="E77" s="5"/>
      <c r="F77" s="5"/>
      <c r="G77" s="5"/>
      <c r="H77" s="5"/>
      <c r="I77" s="5"/>
      <c r="J77" s="5"/>
      <c r="K77" s="5"/>
      <c r="L77" s="5"/>
    </row>
    <row r="78" spans="2:12">
      <c r="B78" s="5">
        <v>10</v>
      </c>
      <c r="C78" s="5">
        <v>45</v>
      </c>
      <c r="D78" s="5"/>
      <c r="E78" s="5"/>
      <c r="F78" s="5"/>
      <c r="G78" s="5"/>
      <c r="H78" s="5"/>
      <c r="I78" s="5"/>
      <c r="J78" s="5"/>
      <c r="K78" s="5"/>
      <c r="L78" s="5"/>
    </row>
    <row r="79" spans="2:12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</row>
    <row r="80" spans="2:12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K79"/>
  <sheetViews>
    <sheetView zoomScaleNormal="100" workbookViewId="0"/>
  </sheetViews>
  <sheetFormatPr defaultRowHeight="14.4"/>
  <cols>
    <col min="1" max="1" width="31.77734375" bestFit="1" customWidth="1"/>
    <col min="2" max="2" width="15.6640625" bestFit="1" customWidth="1"/>
    <col min="3" max="3" width="11.77734375" bestFit="1" customWidth="1"/>
    <col min="4" max="4" width="17.33203125" bestFit="1" customWidth="1"/>
    <col min="5" max="5" width="8.77734375" bestFit="1" customWidth="1"/>
    <col min="7" max="7" width="6.21875" bestFit="1" customWidth="1"/>
    <col min="8" max="8" width="3" bestFit="1" customWidth="1"/>
  </cols>
  <sheetData>
    <row r="1" spans="1:5" ht="25.8">
      <c r="A1" s="18" t="s">
        <v>52</v>
      </c>
      <c r="B1" s="7" t="s">
        <v>61</v>
      </c>
      <c r="C1" s="8" t="s">
        <v>59</v>
      </c>
      <c r="D1" s="9" t="s">
        <v>60</v>
      </c>
      <c r="E1" s="10"/>
    </row>
    <row r="2" spans="1:5" ht="21">
      <c r="A2" s="20" t="s">
        <v>8</v>
      </c>
      <c r="B2" s="7"/>
      <c r="C2" s="7" t="s">
        <v>9</v>
      </c>
      <c r="D2" s="7" t="s">
        <v>10</v>
      </c>
      <c r="E2" s="7" t="s">
        <v>67</v>
      </c>
    </row>
    <row r="3" spans="1:5">
      <c r="A3" s="22" t="s">
        <v>29</v>
      </c>
      <c r="B3" s="7"/>
      <c r="C3" s="8">
        <f>C5+C8+C10+(SUM(C11:C34))</f>
        <v>31.799999999999997</v>
      </c>
      <c r="D3" s="8">
        <f>SUM(D5:D34)</f>
        <v>2</v>
      </c>
      <c r="E3" s="8">
        <f>SUM(E4:E9,E11:E34)</f>
        <v>1</v>
      </c>
    </row>
    <row r="4" spans="1:5" ht="21">
      <c r="A4" s="20" t="s">
        <v>1</v>
      </c>
      <c r="B4" s="7" t="s">
        <v>28</v>
      </c>
      <c r="C4" s="7" t="s">
        <v>9</v>
      </c>
      <c r="D4" s="7" t="s">
        <v>10</v>
      </c>
      <c r="E4" s="7" t="s">
        <v>83</v>
      </c>
    </row>
    <row r="5" spans="1:5" ht="115.2">
      <c r="A5" s="23" t="s">
        <v>48</v>
      </c>
      <c r="B5" s="7">
        <v>1</v>
      </c>
      <c r="C5" s="7">
        <v>8.4</v>
      </c>
      <c r="D5" s="7">
        <v>2</v>
      </c>
      <c r="E5" s="7">
        <v>1</v>
      </c>
    </row>
    <row r="6" spans="1:5" ht="21">
      <c r="A6" s="20" t="s">
        <v>15</v>
      </c>
      <c r="B6" s="7">
        <v>1</v>
      </c>
      <c r="C6" s="7">
        <f>120-C3</f>
        <v>88.2</v>
      </c>
      <c r="D6" s="7">
        <v>0</v>
      </c>
      <c r="E6" s="7">
        <v>0</v>
      </c>
    </row>
    <row r="7" spans="1:5" ht="21">
      <c r="A7" s="20" t="s">
        <v>2</v>
      </c>
      <c r="B7" s="7"/>
      <c r="C7" s="7"/>
      <c r="D7" s="7"/>
      <c r="E7" s="7"/>
    </row>
    <row r="8" spans="1:5">
      <c r="A8" s="23" t="s">
        <v>57</v>
      </c>
      <c r="B8" s="11">
        <v>1</v>
      </c>
      <c r="C8" s="7">
        <f>B8*6</f>
        <v>6</v>
      </c>
      <c r="D8" s="7">
        <v>0</v>
      </c>
      <c r="E8" s="7">
        <v>0</v>
      </c>
    </row>
    <row r="9" spans="1:5" ht="21">
      <c r="A9" s="20" t="s">
        <v>3</v>
      </c>
      <c r="B9" s="7"/>
      <c r="C9" s="7"/>
      <c r="D9" s="7"/>
      <c r="E9" s="7" t="s">
        <v>14</v>
      </c>
    </row>
    <row r="10" spans="1:5" ht="28.8">
      <c r="A10" s="23" t="s">
        <v>89</v>
      </c>
      <c r="B10" s="11">
        <v>1</v>
      </c>
      <c r="C10" s="7">
        <f>VLOOKUP(B10,B67:C77,2,FALSE)</f>
        <v>17</v>
      </c>
      <c r="D10" s="7">
        <f>B10*0</f>
        <v>0</v>
      </c>
      <c r="E10" s="7">
        <f>B10*1</f>
        <v>1</v>
      </c>
    </row>
    <row r="11" spans="1:5">
      <c r="A11" s="23" t="s">
        <v>49</v>
      </c>
      <c r="B11" s="11">
        <v>0</v>
      </c>
      <c r="C11" s="7">
        <f>B11*20</f>
        <v>0</v>
      </c>
      <c r="D11" s="7">
        <f>B11*1</f>
        <v>0</v>
      </c>
      <c r="E11" s="7">
        <v>0</v>
      </c>
    </row>
    <row r="12" spans="1:5" ht="48.6">
      <c r="A12" s="29" t="s">
        <v>106</v>
      </c>
      <c r="B12" s="7"/>
      <c r="C12" s="7"/>
      <c r="D12" s="7"/>
      <c r="E12" s="7"/>
    </row>
    <row r="13" spans="1:5">
      <c r="A13" s="23" t="s">
        <v>90</v>
      </c>
      <c r="B13" s="11">
        <v>0</v>
      </c>
      <c r="C13" s="7">
        <f>B13*1</f>
        <v>0</v>
      </c>
      <c r="D13" s="7">
        <v>0</v>
      </c>
      <c r="E13" s="7">
        <v>0</v>
      </c>
    </row>
    <row r="14" spans="1:5" ht="28.8">
      <c r="A14" s="23" t="s">
        <v>91</v>
      </c>
      <c r="B14" s="11">
        <v>0</v>
      </c>
      <c r="C14" s="7">
        <f>B14*7</f>
        <v>0</v>
      </c>
      <c r="D14" s="7">
        <f>B14*1</f>
        <v>0</v>
      </c>
      <c r="E14" s="7">
        <v>0</v>
      </c>
    </row>
    <row r="15" spans="1:5" ht="21">
      <c r="A15" s="20" t="s">
        <v>33</v>
      </c>
      <c r="B15" s="7"/>
      <c r="C15" s="7"/>
      <c r="D15" s="7"/>
      <c r="E15" s="7"/>
    </row>
    <row r="16" spans="1:5">
      <c r="A16" s="23" t="s">
        <v>43</v>
      </c>
      <c r="B16" s="11">
        <v>1</v>
      </c>
      <c r="C16" s="7">
        <f>B16*0.4</f>
        <v>0.4</v>
      </c>
      <c r="D16" s="7">
        <v>0</v>
      </c>
      <c r="E16" s="7">
        <v>0</v>
      </c>
    </row>
    <row r="17" spans="1:5" ht="21">
      <c r="A17" s="20" t="s">
        <v>34</v>
      </c>
      <c r="B17" s="7"/>
      <c r="C17" s="7"/>
      <c r="D17" s="7"/>
      <c r="E17" s="7"/>
    </row>
    <row r="18" spans="1:5">
      <c r="A18" s="23" t="s">
        <v>35</v>
      </c>
      <c r="B18" s="11">
        <v>0</v>
      </c>
      <c r="C18" s="7">
        <f>B18*3</f>
        <v>0</v>
      </c>
      <c r="D18" s="7">
        <v>0</v>
      </c>
      <c r="E18" s="7">
        <v>0</v>
      </c>
    </row>
    <row r="19" spans="1:5">
      <c r="A19" s="23" t="s">
        <v>81</v>
      </c>
      <c r="B19" s="11">
        <v>0</v>
      </c>
      <c r="C19" s="7">
        <f>B19*8</f>
        <v>0</v>
      </c>
      <c r="D19" s="7">
        <v>0</v>
      </c>
      <c r="E19" s="7">
        <v>0</v>
      </c>
    </row>
    <row r="20" spans="1:5" ht="28.8">
      <c r="A20" s="23" t="s">
        <v>44</v>
      </c>
      <c r="B20" s="11">
        <v>0</v>
      </c>
      <c r="C20" s="7">
        <f>B20*5</f>
        <v>0</v>
      </c>
      <c r="D20" s="7">
        <v>0</v>
      </c>
      <c r="E20" s="7">
        <v>0</v>
      </c>
    </row>
    <row r="21" spans="1:5" ht="28.8">
      <c r="A21" s="23" t="s">
        <v>45</v>
      </c>
      <c r="B21" s="11">
        <v>0</v>
      </c>
      <c r="C21" s="7">
        <f>B21*7</f>
        <v>0</v>
      </c>
      <c r="D21" s="7">
        <f>B21*1</f>
        <v>0</v>
      </c>
      <c r="E21" s="7">
        <v>0</v>
      </c>
    </row>
    <row r="22" spans="1:5">
      <c r="A22" s="23" t="s">
        <v>46</v>
      </c>
      <c r="B22" s="11">
        <v>0</v>
      </c>
      <c r="C22" s="7">
        <f>B22*5</f>
        <v>0</v>
      </c>
      <c r="D22" s="7">
        <f>B22*1</f>
        <v>0</v>
      </c>
      <c r="E22" s="7">
        <v>0</v>
      </c>
    </row>
    <row r="23" spans="1:5">
      <c r="A23" s="23" t="s">
        <v>84</v>
      </c>
      <c r="B23" s="11">
        <v>0</v>
      </c>
      <c r="C23" s="7">
        <f>B23*2.2</f>
        <v>0</v>
      </c>
      <c r="D23" s="7">
        <v>0</v>
      </c>
      <c r="E23" s="7">
        <v>0</v>
      </c>
    </row>
    <row r="24" spans="1:5">
      <c r="A24" s="23" t="s">
        <v>38</v>
      </c>
      <c r="B24" s="11">
        <v>0</v>
      </c>
      <c r="C24" s="7">
        <f>B24*0.5</f>
        <v>0</v>
      </c>
      <c r="D24" s="7">
        <v>0</v>
      </c>
      <c r="E24" s="7">
        <v>0</v>
      </c>
    </row>
    <row r="25" spans="1:5" ht="21">
      <c r="A25" s="20" t="s">
        <v>5</v>
      </c>
      <c r="B25" s="7"/>
      <c r="C25" s="7"/>
      <c r="D25" s="7"/>
      <c r="E25" s="7"/>
    </row>
    <row r="26" spans="1:5" ht="57" customHeight="1">
      <c r="A26" s="23" t="s">
        <v>79</v>
      </c>
      <c r="B26" s="11">
        <v>0</v>
      </c>
      <c r="C26" s="7">
        <v>0</v>
      </c>
      <c r="D26" s="7">
        <v>0</v>
      </c>
      <c r="E26" s="7">
        <v>0</v>
      </c>
    </row>
    <row r="27" spans="1:5" ht="28.8">
      <c r="A27" s="23" t="s">
        <v>87</v>
      </c>
      <c r="B27" s="11">
        <v>0</v>
      </c>
      <c r="C27" s="7">
        <f>B27*1</f>
        <v>0</v>
      </c>
      <c r="D27" s="7">
        <f>B27*0</f>
        <v>0</v>
      </c>
      <c r="E27" s="7">
        <v>0</v>
      </c>
    </row>
    <row r="28" spans="1:5" ht="21">
      <c r="A28" s="20" t="s">
        <v>85</v>
      </c>
      <c r="B28" s="11"/>
      <c r="C28" s="7"/>
      <c r="D28" s="7"/>
      <c r="E28" s="7" t="s">
        <v>83</v>
      </c>
    </row>
    <row r="29" spans="1:5">
      <c r="A29" s="22" t="s">
        <v>83</v>
      </c>
      <c r="B29" s="11">
        <v>0</v>
      </c>
      <c r="C29" s="7">
        <f>B29*2</f>
        <v>0</v>
      </c>
      <c r="D29" s="7">
        <v>0</v>
      </c>
      <c r="E29" s="7">
        <f>B29</f>
        <v>0</v>
      </c>
    </row>
    <row r="30" spans="1:5">
      <c r="A30" s="23" t="s">
        <v>86</v>
      </c>
      <c r="B30" s="11">
        <v>0</v>
      </c>
      <c r="C30" s="7">
        <f>B30*20</f>
        <v>0</v>
      </c>
      <c r="D30" s="7">
        <f>B30*10</f>
        <v>0</v>
      </c>
      <c r="E30" s="7">
        <v>0</v>
      </c>
    </row>
    <row r="31" spans="1:5" ht="21">
      <c r="A31" s="20" t="s">
        <v>7</v>
      </c>
      <c r="B31" s="17"/>
      <c r="C31" s="17"/>
      <c r="D31" s="17"/>
      <c r="E31" s="21"/>
    </row>
    <row r="32" spans="1:5">
      <c r="A32" s="22" t="s">
        <v>24</v>
      </c>
      <c r="B32" s="17">
        <f>120*10</f>
        <v>1200</v>
      </c>
      <c r="C32" s="17"/>
      <c r="D32" s="17"/>
      <c r="E32" s="21"/>
    </row>
    <row r="33" spans="1:5">
      <c r="A33" s="22" t="s">
        <v>25</v>
      </c>
      <c r="B33" s="17">
        <f>B32*0.75</f>
        <v>900</v>
      </c>
      <c r="C33" s="17"/>
      <c r="D33" s="17"/>
      <c r="E33" s="21"/>
    </row>
    <row r="34" spans="1:5">
      <c r="A34" s="22" t="s">
        <v>50</v>
      </c>
      <c r="B34" s="17">
        <f>B32*0.5</f>
        <v>600</v>
      </c>
      <c r="C34" s="17"/>
      <c r="D34" s="17"/>
      <c r="E34" s="21"/>
    </row>
    <row r="35" spans="1:5">
      <c r="A35" s="22" t="s">
        <v>51</v>
      </c>
      <c r="B35" s="17">
        <f>B32*0.25</f>
        <v>300</v>
      </c>
      <c r="C35" s="17"/>
      <c r="D35" s="17"/>
      <c r="E35" s="21"/>
    </row>
    <row r="36" spans="1:5" ht="21">
      <c r="A36" s="20" t="s">
        <v>6</v>
      </c>
      <c r="B36" s="17"/>
      <c r="C36" s="17"/>
      <c r="D36" s="17"/>
      <c r="E36" s="21"/>
    </row>
    <row r="37" spans="1:5">
      <c r="A37" s="22"/>
      <c r="B37" s="17"/>
      <c r="C37" s="17"/>
      <c r="D37" s="17"/>
      <c r="E37" s="21"/>
    </row>
    <row r="38" spans="1:5">
      <c r="A38" s="22"/>
      <c r="B38" s="17"/>
      <c r="C38" s="17"/>
      <c r="D38" s="17"/>
      <c r="E38" s="21"/>
    </row>
    <row r="39" spans="1:5">
      <c r="A39" s="24"/>
      <c r="B39" s="25"/>
      <c r="C39" s="25"/>
      <c r="D39" s="25"/>
      <c r="E39" s="26"/>
    </row>
    <row r="58" spans="2:11">
      <c r="B58" s="5"/>
      <c r="C58" s="5"/>
      <c r="D58" s="5"/>
      <c r="E58" s="5"/>
      <c r="F58" s="5"/>
      <c r="G58" s="5"/>
      <c r="H58" s="5"/>
      <c r="I58" s="5"/>
      <c r="J58" s="5"/>
      <c r="K58" s="5"/>
    </row>
    <row r="59" spans="2:11">
      <c r="B59" s="5"/>
      <c r="C59" s="5"/>
      <c r="D59" s="5"/>
      <c r="E59" s="5"/>
      <c r="F59" s="5"/>
      <c r="G59" s="5"/>
      <c r="H59" s="5"/>
      <c r="I59" s="5"/>
      <c r="J59" s="5"/>
      <c r="K59" s="5"/>
    </row>
    <row r="60" spans="2:11">
      <c r="B60" s="5">
        <v>1</v>
      </c>
      <c r="C60" s="5">
        <v>8</v>
      </c>
      <c r="D60" s="5"/>
      <c r="E60" s="5"/>
      <c r="F60" s="5"/>
      <c r="G60" s="5"/>
      <c r="H60" s="5"/>
      <c r="I60" s="5"/>
      <c r="J60" s="5"/>
      <c r="K60" s="5"/>
    </row>
    <row r="61" spans="2:11">
      <c r="B61" s="5">
        <v>2</v>
      </c>
      <c r="C61" s="5">
        <v>11</v>
      </c>
      <c r="D61" s="5"/>
      <c r="E61" s="5"/>
      <c r="F61" s="5"/>
      <c r="G61" s="5"/>
      <c r="H61" s="5"/>
      <c r="I61" s="5"/>
      <c r="J61" s="5"/>
      <c r="K61" s="5"/>
    </row>
    <row r="62" spans="2:11">
      <c r="B62" s="5">
        <v>3</v>
      </c>
      <c r="C62" s="5">
        <v>13</v>
      </c>
      <c r="D62" s="5"/>
      <c r="E62" s="5"/>
      <c r="F62" s="5"/>
      <c r="G62" s="5"/>
      <c r="H62" s="5"/>
      <c r="I62" s="5"/>
      <c r="J62" s="5"/>
      <c r="K62" s="5"/>
    </row>
    <row r="63" spans="2:11">
      <c r="B63" s="5">
        <v>4</v>
      </c>
      <c r="C63" s="5">
        <v>15</v>
      </c>
      <c r="D63" s="5"/>
      <c r="E63" s="5"/>
      <c r="F63" s="5"/>
      <c r="G63" s="5"/>
      <c r="H63" s="5"/>
      <c r="I63" s="5"/>
      <c r="J63" s="5"/>
      <c r="K63" s="5"/>
    </row>
    <row r="64" spans="2:11">
      <c r="B64" s="5">
        <v>5</v>
      </c>
      <c r="C64" s="5">
        <v>18</v>
      </c>
      <c r="D64" s="5"/>
      <c r="E64" s="5"/>
      <c r="F64" s="5"/>
      <c r="G64" s="5"/>
      <c r="H64" s="5"/>
      <c r="I64" s="5"/>
      <c r="J64" s="5"/>
      <c r="K64" s="5"/>
    </row>
    <row r="65" spans="2:11">
      <c r="B65" s="5"/>
      <c r="C65" s="5"/>
      <c r="D65" s="5"/>
      <c r="E65" s="5"/>
      <c r="F65" s="5"/>
      <c r="G65" s="5"/>
      <c r="H65" s="5"/>
      <c r="I65" s="5"/>
      <c r="J65" s="5"/>
      <c r="K65" s="5"/>
    </row>
    <row r="66" spans="2:11">
      <c r="B66" s="5"/>
      <c r="C66" s="5"/>
      <c r="D66" s="5"/>
      <c r="E66" s="5"/>
      <c r="F66" s="5"/>
      <c r="G66" s="5"/>
      <c r="H66" s="5"/>
      <c r="I66" s="5"/>
      <c r="J66" s="5"/>
      <c r="K66" s="5"/>
    </row>
    <row r="67" spans="2:11">
      <c r="B67" s="5" t="s">
        <v>12</v>
      </c>
      <c r="C67" s="5" t="s">
        <v>42</v>
      </c>
      <c r="D67" s="5"/>
      <c r="E67" s="5"/>
      <c r="F67" s="5"/>
      <c r="G67" s="5" t="s">
        <v>12</v>
      </c>
      <c r="H67" s="5"/>
      <c r="I67" s="5"/>
      <c r="J67" s="5" t="s">
        <v>12</v>
      </c>
      <c r="K67" s="5"/>
    </row>
    <row r="68" spans="2:11">
      <c r="B68" s="5">
        <v>1</v>
      </c>
      <c r="C68" s="5">
        <v>17</v>
      </c>
      <c r="D68" s="5"/>
      <c r="E68" s="5">
        <v>0</v>
      </c>
      <c r="F68" s="5"/>
      <c r="G68" s="5">
        <v>1</v>
      </c>
      <c r="H68" s="5">
        <v>5</v>
      </c>
      <c r="I68" s="5"/>
      <c r="J68" s="5">
        <v>1</v>
      </c>
      <c r="K68" s="5">
        <v>0.4</v>
      </c>
    </row>
    <row r="69" spans="2:11">
      <c r="B69" s="5">
        <v>2</v>
      </c>
      <c r="C69" s="5">
        <v>22</v>
      </c>
      <c r="D69" s="5"/>
      <c r="E69" s="5">
        <v>12</v>
      </c>
      <c r="F69" s="5"/>
      <c r="G69" s="5">
        <v>2</v>
      </c>
      <c r="H69" s="5">
        <v>7</v>
      </c>
      <c r="I69" s="5"/>
      <c r="J69" s="5">
        <v>2</v>
      </c>
      <c r="K69" s="5">
        <v>0.8</v>
      </c>
    </row>
    <row r="70" spans="2:11">
      <c r="B70" s="5">
        <v>3</v>
      </c>
      <c r="C70" s="5">
        <v>27</v>
      </c>
      <c r="D70" s="5"/>
      <c r="E70" s="5">
        <v>18</v>
      </c>
      <c r="F70" s="5"/>
      <c r="G70" s="5">
        <v>3</v>
      </c>
      <c r="H70" s="5">
        <v>9</v>
      </c>
      <c r="I70" s="5"/>
      <c r="J70" s="5">
        <v>3</v>
      </c>
      <c r="K70" s="5">
        <v>1.2</v>
      </c>
    </row>
    <row r="71" spans="2:11">
      <c r="B71" s="5">
        <v>4</v>
      </c>
      <c r="C71" s="5">
        <v>31</v>
      </c>
      <c r="D71" s="5"/>
      <c r="E71" s="5">
        <v>24</v>
      </c>
      <c r="F71" s="5"/>
      <c r="G71" s="5">
        <v>4</v>
      </c>
      <c r="H71" s="5">
        <v>11</v>
      </c>
      <c r="I71" s="5"/>
      <c r="J71" s="5">
        <v>4</v>
      </c>
      <c r="K71" s="5">
        <v>1.6</v>
      </c>
    </row>
    <row r="72" spans="2:11">
      <c r="B72" s="5">
        <v>5</v>
      </c>
      <c r="C72" s="5">
        <v>36</v>
      </c>
      <c r="D72" s="5"/>
      <c r="E72" s="5"/>
      <c r="F72" s="5"/>
      <c r="G72" s="5">
        <v>5</v>
      </c>
      <c r="H72" s="5">
        <v>15</v>
      </c>
      <c r="I72" s="5"/>
      <c r="J72" s="5">
        <v>5</v>
      </c>
      <c r="K72" s="5">
        <v>2</v>
      </c>
    </row>
    <row r="73" spans="2:11">
      <c r="B73" s="5">
        <v>6</v>
      </c>
      <c r="C73" s="5">
        <v>41</v>
      </c>
      <c r="D73" s="5"/>
      <c r="E73" s="5"/>
      <c r="F73" s="5"/>
      <c r="G73" s="5"/>
      <c r="H73" s="5"/>
      <c r="I73" s="5"/>
      <c r="J73" s="5"/>
      <c r="K73" s="5"/>
    </row>
    <row r="74" spans="2:11">
      <c r="B74" s="5">
        <v>7</v>
      </c>
      <c r="C74" s="5">
        <v>46</v>
      </c>
      <c r="D74" s="5"/>
      <c r="E74" s="5"/>
      <c r="F74" s="5"/>
      <c r="G74" s="5"/>
      <c r="H74" s="5"/>
      <c r="I74" s="5"/>
      <c r="J74" s="5"/>
      <c r="K74" s="5"/>
    </row>
    <row r="75" spans="2:11">
      <c r="B75" s="5">
        <v>8</v>
      </c>
      <c r="C75" s="5">
        <v>51</v>
      </c>
      <c r="D75" s="5"/>
      <c r="E75" s="5"/>
      <c r="F75" s="5"/>
      <c r="G75" s="5"/>
      <c r="H75" s="5"/>
      <c r="I75" s="5"/>
      <c r="J75" s="5"/>
      <c r="K75" s="5"/>
    </row>
    <row r="76" spans="2:11">
      <c r="B76" s="5">
        <v>9</v>
      </c>
      <c r="C76" s="5">
        <v>55</v>
      </c>
      <c r="D76" s="5"/>
      <c r="E76" s="5"/>
      <c r="F76" s="5"/>
      <c r="G76" s="5"/>
      <c r="H76" s="5"/>
      <c r="I76" s="5"/>
      <c r="J76" s="5"/>
      <c r="K76" s="5"/>
    </row>
    <row r="77" spans="2:11">
      <c r="B77" s="5">
        <v>10</v>
      </c>
      <c r="C77" s="5">
        <v>60</v>
      </c>
      <c r="D77" s="5"/>
      <c r="E77" s="5"/>
      <c r="F77" s="5"/>
      <c r="G77" s="5"/>
      <c r="H77" s="5"/>
      <c r="I77" s="5"/>
      <c r="J77" s="5"/>
      <c r="K77" s="5"/>
    </row>
    <row r="78" spans="2:11"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2:11">
      <c r="B79" s="5"/>
      <c r="C79" s="5"/>
      <c r="D79" s="5"/>
      <c r="E79" s="5"/>
      <c r="F79" s="5"/>
      <c r="G79" s="5"/>
      <c r="H79" s="5"/>
      <c r="I79" s="5"/>
      <c r="J79" s="5"/>
      <c r="K79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32</vt:i4>
      </vt:variant>
    </vt:vector>
  </HeadingPairs>
  <TitlesOfParts>
    <vt:vector size="32" baseType="lpstr">
      <vt:lpstr>Work Pod</vt:lpstr>
      <vt:lpstr>Utility Pod</vt:lpstr>
      <vt:lpstr>15 ton Light Fighter</vt:lpstr>
      <vt:lpstr>30 ton Heavy Fighter</vt:lpstr>
      <vt:lpstr>60 Ton</vt:lpstr>
      <vt:lpstr>80 Ton</vt:lpstr>
      <vt:lpstr>90 Ton</vt:lpstr>
      <vt:lpstr>100 Ton</vt:lpstr>
      <vt:lpstr>120 Ton</vt:lpstr>
      <vt:lpstr>150 Ton</vt:lpstr>
      <vt:lpstr>180 Ton</vt:lpstr>
      <vt:lpstr>250 Ton</vt:lpstr>
      <vt:lpstr>300 Ton</vt:lpstr>
      <vt:lpstr>450 Ton</vt:lpstr>
      <vt:lpstr>600 Ton</vt:lpstr>
      <vt:lpstr>750 Ton</vt:lpstr>
      <vt:lpstr>1000 Ton</vt:lpstr>
      <vt:lpstr>1500 Ton</vt:lpstr>
      <vt:lpstr>2000 Ton</vt:lpstr>
      <vt:lpstr>3000 Ton</vt:lpstr>
      <vt:lpstr>4000 Ton</vt:lpstr>
      <vt:lpstr>6000 Ton</vt:lpstr>
      <vt:lpstr>7500 Ton</vt:lpstr>
      <vt:lpstr>9000 Ton</vt:lpstr>
      <vt:lpstr>10000 Ton</vt:lpstr>
      <vt:lpstr>12000 Ton</vt:lpstr>
      <vt:lpstr>15000 Ton</vt:lpstr>
      <vt:lpstr>20000 Ton</vt:lpstr>
      <vt:lpstr>50000 Ton</vt:lpstr>
      <vt:lpstr>100000 Ton</vt:lpstr>
      <vt:lpstr>200000 Ton</vt:lpstr>
      <vt:lpstr>300000 Ton</vt:lpstr>
    </vt:vector>
  </TitlesOfParts>
  <Company>Student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Bowley</dc:creator>
  <cp:lastModifiedBy>Ryan Bowley</cp:lastModifiedBy>
  <dcterms:created xsi:type="dcterms:W3CDTF">2012-07-26T18:01:19Z</dcterms:created>
  <dcterms:modified xsi:type="dcterms:W3CDTF">2012-08-25T02:11:30Z</dcterms:modified>
</cp:coreProperties>
</file>