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4" yWindow="600" windowWidth="9276" windowHeight="2076" tabRatio="913" firstSheet="14" activeTab="19"/>
  </bookViews>
  <sheets>
    <sheet name="Work_Pod" sheetId="1" r:id="rId1"/>
    <sheet name="Utility_Pod" sheetId="2" r:id="rId2"/>
    <sheet name="30_Ton_Runabout" sheetId="3" r:id="rId3"/>
    <sheet name="60_Ton_Schooner" sheetId="4" r:id="rId4"/>
    <sheet name="80_Ton" sheetId="5" r:id="rId5"/>
    <sheet name="90_Ton" sheetId="6" r:id="rId6"/>
    <sheet name="100_Ton" sheetId="7" r:id="rId7"/>
    <sheet name="120_Ton" sheetId="8" r:id="rId8"/>
    <sheet name="150_Ton" sheetId="9" r:id="rId9"/>
    <sheet name="180_Ton" sheetId="10" r:id="rId10"/>
    <sheet name="250_Ton" sheetId="11" r:id="rId11"/>
    <sheet name="300_Ton" sheetId="12" r:id="rId12"/>
    <sheet name="450_Ton" sheetId="13" r:id="rId13"/>
    <sheet name="600_Ton" sheetId="14" r:id="rId14"/>
    <sheet name="750_Ton" sheetId="15" r:id="rId15"/>
    <sheet name="1000_Ton" sheetId="16" r:id="rId16"/>
    <sheet name="1500_Ton" sheetId="17" r:id="rId17"/>
    <sheet name="3000_Ton" sheetId="18" r:id="rId18"/>
    <sheet name="6000_Ton" sheetId="19" r:id="rId19"/>
    <sheet name="10000_Ton" sheetId="20" r:id="rId20"/>
  </sheets>
  <calcPr calcId="125725"/>
</workbook>
</file>

<file path=xl/calcChain.xml><?xml version="1.0" encoding="utf-8"?>
<calcChain xmlns="http://schemas.openxmlformats.org/spreadsheetml/2006/main">
  <c r="B56" i="17"/>
  <c r="B57" s="1"/>
  <c r="B54" i="16"/>
  <c r="B56" s="1"/>
  <c r="B56" i="15"/>
  <c r="B59" s="1"/>
  <c r="B54" i="14"/>
  <c r="B56" s="1"/>
  <c r="B54" i="13"/>
  <c r="B57" s="1"/>
  <c r="B53" i="12"/>
  <c r="B55" s="1"/>
  <c r="B54" i="11"/>
  <c r="B55" s="1"/>
  <c r="B51" i="10"/>
  <c r="B53" s="1"/>
  <c r="B47" i="9"/>
  <c r="B50" s="1"/>
  <c r="B44" i="8"/>
  <c r="B46" s="1"/>
  <c r="B36" i="7"/>
  <c r="B39" s="1"/>
  <c r="B36" i="6"/>
  <c r="B37" s="1"/>
  <c r="B36" i="5"/>
  <c r="B37" s="1"/>
  <c r="B33" i="4"/>
  <c r="B36" s="1"/>
  <c r="B33" i="3"/>
  <c r="B34" s="1"/>
  <c r="B24" i="1"/>
  <c r="B23" i="2"/>
  <c r="B26" s="1"/>
  <c r="B23" i="1"/>
  <c r="B54" i="18"/>
  <c r="B57" s="1"/>
  <c r="B56" i="19"/>
  <c r="B58" s="1"/>
  <c r="B58" i="20"/>
  <c r="B59" s="1"/>
  <c r="B38" i="7"/>
  <c r="B39" i="5"/>
  <c r="E56" i="20"/>
  <c r="C56"/>
  <c r="E55"/>
  <c r="C55"/>
  <c r="E54"/>
  <c r="C54"/>
  <c r="E52"/>
  <c r="D52"/>
  <c r="C52"/>
  <c r="E51"/>
  <c r="D51"/>
  <c r="C51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C35"/>
  <c r="E33"/>
  <c r="D33"/>
  <c r="C33"/>
  <c r="E31"/>
  <c r="D31"/>
  <c r="C31"/>
  <c r="D30"/>
  <c r="C30"/>
  <c r="E29"/>
  <c r="C29"/>
  <c r="E28"/>
  <c r="D28"/>
  <c r="C28"/>
  <c r="E27"/>
  <c r="D27"/>
  <c r="C27"/>
  <c r="E26"/>
  <c r="D26"/>
  <c r="C26"/>
  <c r="E25"/>
  <c r="C25"/>
  <c r="E24"/>
  <c r="D24"/>
  <c r="C24"/>
  <c r="E22"/>
  <c r="C22"/>
  <c r="E21"/>
  <c r="D21"/>
  <c r="C21"/>
  <c r="E20"/>
  <c r="D20"/>
  <c r="C20"/>
  <c r="E19"/>
  <c r="C19"/>
  <c r="E18"/>
  <c r="C18"/>
  <c r="E16"/>
  <c r="C16"/>
  <c r="E14"/>
  <c r="D14"/>
  <c r="C14"/>
  <c r="E11"/>
  <c r="D11"/>
  <c r="C11"/>
  <c r="F10"/>
  <c r="E10"/>
  <c r="D10"/>
  <c r="C10"/>
  <c r="E8"/>
  <c r="E3" s="1"/>
  <c r="C8"/>
  <c r="D3"/>
  <c r="C3"/>
  <c r="C6" s="1"/>
  <c r="E54" i="19"/>
  <c r="C54"/>
  <c r="E53"/>
  <c r="C53"/>
  <c r="E52"/>
  <c r="C52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C33"/>
  <c r="E31"/>
  <c r="D31"/>
  <c r="C31"/>
  <c r="E29"/>
  <c r="D29"/>
  <c r="C29"/>
  <c r="D28"/>
  <c r="C28"/>
  <c r="E27"/>
  <c r="C27"/>
  <c r="E26"/>
  <c r="D26"/>
  <c r="C26"/>
  <c r="E25"/>
  <c r="D25"/>
  <c r="C25"/>
  <c r="E24"/>
  <c r="D24"/>
  <c r="C24"/>
  <c r="E23"/>
  <c r="C23"/>
  <c r="E21"/>
  <c r="C21"/>
  <c r="E20"/>
  <c r="D20"/>
  <c r="C20"/>
  <c r="E19"/>
  <c r="D19"/>
  <c r="C19"/>
  <c r="E18"/>
  <c r="C18"/>
  <c r="E16"/>
  <c r="C16"/>
  <c r="E14"/>
  <c r="D14"/>
  <c r="C14"/>
  <c r="E11"/>
  <c r="D11"/>
  <c r="C11"/>
  <c r="F10"/>
  <c r="E10"/>
  <c r="D10"/>
  <c r="C10"/>
  <c r="E8"/>
  <c r="C8"/>
  <c r="E3"/>
  <c r="D3"/>
  <c r="C3"/>
  <c r="C6" s="1"/>
  <c r="E52" i="18"/>
  <c r="C52"/>
  <c r="E51"/>
  <c r="C51"/>
  <c r="E50"/>
  <c r="C50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C31"/>
  <c r="E29"/>
  <c r="D29"/>
  <c r="C29"/>
  <c r="D28"/>
  <c r="C28"/>
  <c r="E27"/>
  <c r="C27"/>
  <c r="E26"/>
  <c r="D26"/>
  <c r="C26"/>
  <c r="E25"/>
  <c r="D25"/>
  <c r="C25"/>
  <c r="E24"/>
  <c r="D24"/>
  <c r="C24"/>
  <c r="E23"/>
  <c r="C23"/>
  <c r="E21"/>
  <c r="C21"/>
  <c r="E20"/>
  <c r="D20"/>
  <c r="C20"/>
  <c r="E19"/>
  <c r="D19"/>
  <c r="C19"/>
  <c r="E18"/>
  <c r="C18"/>
  <c r="E16"/>
  <c r="C16"/>
  <c r="E14"/>
  <c r="D14"/>
  <c r="C14"/>
  <c r="E11"/>
  <c r="D11"/>
  <c r="C11"/>
  <c r="F10"/>
  <c r="E10"/>
  <c r="D10"/>
  <c r="C10"/>
  <c r="C3" s="1"/>
  <c r="C6" s="1"/>
  <c r="E8"/>
  <c r="C8"/>
  <c r="E3"/>
  <c r="D3"/>
  <c r="E54" i="17"/>
  <c r="C54"/>
  <c r="E53"/>
  <c r="C53"/>
  <c r="E52"/>
  <c r="C52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C33"/>
  <c r="E31"/>
  <c r="D31"/>
  <c r="C31"/>
  <c r="E29"/>
  <c r="D29"/>
  <c r="C29"/>
  <c r="D28"/>
  <c r="C28"/>
  <c r="E27"/>
  <c r="C27"/>
  <c r="E26"/>
  <c r="D26"/>
  <c r="C26"/>
  <c r="E25"/>
  <c r="D25"/>
  <c r="C25"/>
  <c r="E24"/>
  <c r="D24"/>
  <c r="C24"/>
  <c r="E23"/>
  <c r="C23"/>
  <c r="E21"/>
  <c r="C21"/>
  <c r="E20"/>
  <c r="D20"/>
  <c r="C20"/>
  <c r="E19"/>
  <c r="D19"/>
  <c r="C19"/>
  <c r="E18"/>
  <c r="C18"/>
  <c r="E16"/>
  <c r="C16"/>
  <c r="E14"/>
  <c r="D14"/>
  <c r="C14"/>
  <c r="E11"/>
  <c r="D11"/>
  <c r="C11"/>
  <c r="F10"/>
  <c r="E10"/>
  <c r="D10"/>
  <c r="C10"/>
  <c r="C3" s="1"/>
  <c r="C6" s="1"/>
  <c r="E8"/>
  <c r="C8"/>
  <c r="E3"/>
  <c r="D3"/>
  <c r="E52" i="16"/>
  <c r="C52"/>
  <c r="E51"/>
  <c r="C51"/>
  <c r="E50"/>
  <c r="C50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C31"/>
  <c r="E29"/>
  <c r="D29"/>
  <c r="C29"/>
  <c r="E28"/>
  <c r="C28"/>
  <c r="E27"/>
  <c r="D27"/>
  <c r="C27"/>
  <c r="E26"/>
  <c r="D26"/>
  <c r="C26"/>
  <c r="E25"/>
  <c r="D25"/>
  <c r="C25"/>
  <c r="E24"/>
  <c r="C24"/>
  <c r="E23"/>
  <c r="C23"/>
  <c r="E21"/>
  <c r="C21"/>
  <c r="E20"/>
  <c r="D20"/>
  <c r="C20"/>
  <c r="E19"/>
  <c r="D19"/>
  <c r="C19"/>
  <c r="E18"/>
  <c r="C18"/>
  <c r="E16"/>
  <c r="C16"/>
  <c r="E14"/>
  <c r="D14"/>
  <c r="C14"/>
  <c r="E11"/>
  <c r="D11"/>
  <c r="C11"/>
  <c r="F10"/>
  <c r="E10"/>
  <c r="D10"/>
  <c r="D3" s="1"/>
  <c r="C10"/>
  <c r="C3" s="1"/>
  <c r="C6" s="1"/>
  <c r="E8"/>
  <c r="C8"/>
  <c r="E3"/>
  <c r="E54" i="15"/>
  <c r="C54"/>
  <c r="E53"/>
  <c r="C53"/>
  <c r="E52"/>
  <c r="C52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C33"/>
  <c r="E31"/>
  <c r="D31"/>
  <c r="C31"/>
  <c r="E29"/>
  <c r="D29"/>
  <c r="C29"/>
  <c r="D28"/>
  <c r="C28"/>
  <c r="E27"/>
  <c r="C27"/>
  <c r="E26"/>
  <c r="D26"/>
  <c r="C26"/>
  <c r="E25"/>
  <c r="D25"/>
  <c r="C25"/>
  <c r="E24"/>
  <c r="D24"/>
  <c r="C24"/>
  <c r="E23"/>
  <c r="C23"/>
  <c r="E21"/>
  <c r="C21"/>
  <c r="E20"/>
  <c r="D20"/>
  <c r="C20"/>
  <c r="E19"/>
  <c r="D19"/>
  <c r="C19"/>
  <c r="E18"/>
  <c r="C18"/>
  <c r="E16"/>
  <c r="C16"/>
  <c r="E14"/>
  <c r="D14"/>
  <c r="C14"/>
  <c r="E11"/>
  <c r="D11"/>
  <c r="C11"/>
  <c r="F10"/>
  <c r="E10"/>
  <c r="D10"/>
  <c r="C10"/>
  <c r="E8"/>
  <c r="C8"/>
  <c r="E3"/>
  <c r="D3"/>
  <c r="C3"/>
  <c r="C6" s="1"/>
  <c r="E52" i="14"/>
  <c r="C52"/>
  <c r="E51"/>
  <c r="C51"/>
  <c r="E50"/>
  <c r="C50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C31"/>
  <c r="E29"/>
  <c r="D29"/>
  <c r="C29"/>
  <c r="D28"/>
  <c r="C28"/>
  <c r="E27"/>
  <c r="C27"/>
  <c r="E26"/>
  <c r="D26"/>
  <c r="C26"/>
  <c r="E25"/>
  <c r="D25"/>
  <c r="C25"/>
  <c r="E24"/>
  <c r="D24"/>
  <c r="C24"/>
  <c r="E23"/>
  <c r="C23"/>
  <c r="E21"/>
  <c r="C21"/>
  <c r="E20"/>
  <c r="D20"/>
  <c r="C20"/>
  <c r="E19"/>
  <c r="D19"/>
  <c r="C19"/>
  <c r="E18"/>
  <c r="C18"/>
  <c r="E16"/>
  <c r="C16"/>
  <c r="E14"/>
  <c r="D14"/>
  <c r="C14"/>
  <c r="E11"/>
  <c r="D11"/>
  <c r="C11"/>
  <c r="F10"/>
  <c r="E10"/>
  <c r="D10"/>
  <c r="C10"/>
  <c r="C3" s="1"/>
  <c r="C6" s="1"/>
  <c r="E8"/>
  <c r="C8"/>
  <c r="E3"/>
  <c r="D3"/>
  <c r="E52" i="13"/>
  <c r="C52"/>
  <c r="E51"/>
  <c r="C51"/>
  <c r="E50"/>
  <c r="C50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C31"/>
  <c r="E29"/>
  <c r="D29"/>
  <c r="C29"/>
  <c r="D28"/>
  <c r="C28"/>
  <c r="E27"/>
  <c r="C27"/>
  <c r="E26"/>
  <c r="D26"/>
  <c r="C26"/>
  <c r="E25"/>
  <c r="D25"/>
  <c r="C25"/>
  <c r="E24"/>
  <c r="D24"/>
  <c r="C24"/>
  <c r="E23"/>
  <c r="C23"/>
  <c r="E21"/>
  <c r="C21"/>
  <c r="E20"/>
  <c r="D20"/>
  <c r="C20"/>
  <c r="E19"/>
  <c r="D19"/>
  <c r="C19"/>
  <c r="E18"/>
  <c r="C18"/>
  <c r="E16"/>
  <c r="C16"/>
  <c r="E14"/>
  <c r="D14"/>
  <c r="C14"/>
  <c r="E11"/>
  <c r="D11"/>
  <c r="C11"/>
  <c r="F10"/>
  <c r="E10"/>
  <c r="D10"/>
  <c r="D3" s="1"/>
  <c r="C10"/>
  <c r="E8"/>
  <c r="C8"/>
  <c r="E3"/>
  <c r="C3"/>
  <c r="C6" s="1"/>
  <c r="E51" i="12"/>
  <c r="C51"/>
  <c r="E50"/>
  <c r="C50"/>
  <c r="E49"/>
  <c r="C49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C31"/>
  <c r="E29"/>
  <c r="D29"/>
  <c r="C29"/>
  <c r="D28"/>
  <c r="C28"/>
  <c r="E27"/>
  <c r="C27"/>
  <c r="E26"/>
  <c r="D26"/>
  <c r="C26"/>
  <c r="E25"/>
  <c r="D25"/>
  <c r="C25"/>
  <c r="E24"/>
  <c r="D24"/>
  <c r="C24"/>
  <c r="E23"/>
  <c r="C23"/>
  <c r="E21"/>
  <c r="D21"/>
  <c r="C21"/>
  <c r="E20"/>
  <c r="D20"/>
  <c r="C20"/>
  <c r="E19"/>
  <c r="C19"/>
  <c r="E18"/>
  <c r="C18"/>
  <c r="E17"/>
  <c r="C17"/>
  <c r="E15"/>
  <c r="C15"/>
  <c r="E11"/>
  <c r="D11"/>
  <c r="C11"/>
  <c r="F10"/>
  <c r="E10"/>
  <c r="D10"/>
  <c r="C10"/>
  <c r="E8"/>
  <c r="C8"/>
  <c r="E3"/>
  <c r="D3"/>
  <c r="C3"/>
  <c r="C6" s="1"/>
  <c r="E52" i="11"/>
  <c r="C52"/>
  <c r="E51"/>
  <c r="C51"/>
  <c r="E50"/>
  <c r="C50"/>
  <c r="E48"/>
  <c r="D48"/>
  <c r="C48"/>
  <c r="E47"/>
  <c r="C47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D37"/>
  <c r="C37"/>
  <c r="E36"/>
  <c r="C36"/>
  <c r="E35"/>
  <c r="D35"/>
  <c r="C35"/>
  <c r="E34"/>
  <c r="D34"/>
  <c r="C34"/>
  <c r="E33"/>
  <c r="D33"/>
  <c r="C33"/>
  <c r="E32"/>
  <c r="D32"/>
  <c r="C32"/>
  <c r="E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2"/>
  <c r="D22"/>
  <c r="C22"/>
  <c r="E21"/>
  <c r="D21"/>
  <c r="C21"/>
  <c r="E20"/>
  <c r="C20"/>
  <c r="E19"/>
  <c r="C19"/>
  <c r="E18"/>
  <c r="C18"/>
  <c r="E16"/>
  <c r="C16"/>
  <c r="E14"/>
  <c r="D14"/>
  <c r="C14"/>
  <c r="E11"/>
  <c r="D11"/>
  <c r="C11"/>
  <c r="F10"/>
  <c r="E10"/>
  <c r="D10"/>
  <c r="C10"/>
  <c r="C3" s="1"/>
  <c r="C6" s="1"/>
  <c r="E8"/>
  <c r="C8"/>
  <c r="E3"/>
  <c r="D3"/>
  <c r="E49" i="10"/>
  <c r="C49"/>
  <c r="E48"/>
  <c r="C48"/>
  <c r="E47"/>
  <c r="C47"/>
  <c r="E45"/>
  <c r="D45"/>
  <c r="C45"/>
  <c r="E44"/>
  <c r="C44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D34"/>
  <c r="C34"/>
  <c r="E33"/>
  <c r="C33"/>
  <c r="E32"/>
  <c r="D32"/>
  <c r="C32"/>
  <c r="E31"/>
  <c r="D31"/>
  <c r="C31"/>
  <c r="E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1"/>
  <c r="D21"/>
  <c r="C21"/>
  <c r="E20"/>
  <c r="D20"/>
  <c r="C20"/>
  <c r="E19"/>
  <c r="C19"/>
  <c r="E18"/>
  <c r="C18"/>
  <c r="E17"/>
  <c r="C17"/>
  <c r="E15"/>
  <c r="C15"/>
  <c r="E11"/>
  <c r="D11"/>
  <c r="C11"/>
  <c r="F10"/>
  <c r="E10"/>
  <c r="D10"/>
  <c r="C10"/>
  <c r="E8"/>
  <c r="C8"/>
  <c r="E3"/>
  <c r="D3"/>
  <c r="C3"/>
  <c r="C6" s="1"/>
  <c r="E45" i="9"/>
  <c r="C45"/>
  <c r="E44"/>
  <c r="C44"/>
  <c r="E43"/>
  <c r="C43"/>
  <c r="E41"/>
  <c r="D41"/>
  <c r="C41"/>
  <c r="E40"/>
  <c r="C40"/>
  <c r="E38"/>
  <c r="D38"/>
  <c r="C38"/>
  <c r="E37"/>
  <c r="D37"/>
  <c r="C37"/>
  <c r="E36"/>
  <c r="D36"/>
  <c r="C36"/>
  <c r="E35"/>
  <c r="D35"/>
  <c r="C35"/>
  <c r="E34"/>
  <c r="D34"/>
  <c r="C34"/>
  <c r="E33"/>
  <c r="C33"/>
  <c r="E32"/>
  <c r="D32"/>
  <c r="C32"/>
  <c r="E31"/>
  <c r="D31"/>
  <c r="C31"/>
  <c r="E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1"/>
  <c r="D21"/>
  <c r="C21"/>
  <c r="E20"/>
  <c r="D20"/>
  <c r="C20"/>
  <c r="E19"/>
  <c r="C19"/>
  <c r="E18"/>
  <c r="C18"/>
  <c r="E17"/>
  <c r="C17"/>
  <c r="E15"/>
  <c r="C15"/>
  <c r="E11"/>
  <c r="D11"/>
  <c r="C11"/>
  <c r="F10"/>
  <c r="E10"/>
  <c r="D10"/>
  <c r="C10"/>
  <c r="C3" s="1"/>
  <c r="C6" s="1"/>
  <c r="E8"/>
  <c r="C8"/>
  <c r="E3"/>
  <c r="D3"/>
  <c r="E42" i="8"/>
  <c r="C42"/>
  <c r="E41"/>
  <c r="C41"/>
  <c r="E40"/>
  <c r="C40"/>
  <c r="E38"/>
  <c r="D38"/>
  <c r="C38"/>
  <c r="E37"/>
  <c r="D37"/>
  <c r="C37"/>
  <c r="E36"/>
  <c r="D36"/>
  <c r="C36"/>
  <c r="E35"/>
  <c r="D35"/>
  <c r="C35"/>
  <c r="E34"/>
  <c r="D34"/>
  <c r="C34"/>
  <c r="E33"/>
  <c r="C33"/>
  <c r="E32"/>
  <c r="D32"/>
  <c r="C32"/>
  <c r="E31"/>
  <c r="D31"/>
  <c r="C31"/>
  <c r="E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1"/>
  <c r="D21"/>
  <c r="C21"/>
  <c r="E20"/>
  <c r="D20"/>
  <c r="C20"/>
  <c r="E19"/>
  <c r="C19"/>
  <c r="E18"/>
  <c r="C18"/>
  <c r="E17"/>
  <c r="C17"/>
  <c r="E15"/>
  <c r="C15"/>
  <c r="E11"/>
  <c r="D11"/>
  <c r="C11"/>
  <c r="F10"/>
  <c r="E10"/>
  <c r="D10"/>
  <c r="C10"/>
  <c r="E8"/>
  <c r="E3" s="1"/>
  <c r="C8"/>
  <c r="D3"/>
  <c r="C3"/>
  <c r="C6" s="1"/>
  <c r="E34" i="7"/>
  <c r="C34"/>
  <c r="E33"/>
  <c r="C33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2"/>
  <c r="D22"/>
  <c r="C22"/>
  <c r="E21"/>
  <c r="D21"/>
  <c r="C21"/>
  <c r="E20"/>
  <c r="C20"/>
  <c r="E19"/>
  <c r="C19"/>
  <c r="E18"/>
  <c r="C18"/>
  <c r="E17"/>
  <c r="C17"/>
  <c r="E15"/>
  <c r="C15"/>
  <c r="E11"/>
  <c r="D11"/>
  <c r="C11"/>
  <c r="F10"/>
  <c r="E10"/>
  <c r="D10"/>
  <c r="C10"/>
  <c r="C3" s="1"/>
  <c r="C6" s="1"/>
  <c r="E8"/>
  <c r="C8"/>
  <c r="E3"/>
  <c r="D3"/>
  <c r="E34" i="6"/>
  <c r="C34"/>
  <c r="E33"/>
  <c r="C33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2"/>
  <c r="D22"/>
  <c r="C22"/>
  <c r="E21"/>
  <c r="D21"/>
  <c r="C21"/>
  <c r="E20"/>
  <c r="C20"/>
  <c r="E19"/>
  <c r="C19"/>
  <c r="E18"/>
  <c r="C18"/>
  <c r="E17"/>
  <c r="C17"/>
  <c r="E15"/>
  <c r="C15"/>
  <c r="E11"/>
  <c r="D11"/>
  <c r="C11"/>
  <c r="F10"/>
  <c r="E10"/>
  <c r="D10"/>
  <c r="C10"/>
  <c r="C3" s="1"/>
  <c r="C6" s="1"/>
  <c r="E8"/>
  <c r="C8"/>
  <c r="E3"/>
  <c r="D3"/>
  <c r="E34" i="5"/>
  <c r="C34"/>
  <c r="E33"/>
  <c r="C33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2"/>
  <c r="D22"/>
  <c r="C22"/>
  <c r="E21"/>
  <c r="D21"/>
  <c r="C21"/>
  <c r="E20"/>
  <c r="C20"/>
  <c r="E19"/>
  <c r="C19"/>
  <c r="E18"/>
  <c r="C18"/>
  <c r="E17"/>
  <c r="C17"/>
  <c r="E16"/>
  <c r="C16"/>
  <c r="E14"/>
  <c r="C14"/>
  <c r="F10"/>
  <c r="E10"/>
  <c r="D10"/>
  <c r="C10"/>
  <c r="C3" s="1"/>
  <c r="C6" s="1"/>
  <c r="E8"/>
  <c r="C8"/>
  <c r="E3"/>
  <c r="D3"/>
  <c r="E31" i="4"/>
  <c r="C31"/>
  <c r="E30"/>
  <c r="C30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19"/>
  <c r="C19"/>
  <c r="E18"/>
  <c r="C18"/>
  <c r="E17"/>
  <c r="C17"/>
  <c r="E16"/>
  <c r="C16"/>
  <c r="E14"/>
  <c r="C14"/>
  <c r="F10"/>
  <c r="E10"/>
  <c r="D10"/>
  <c r="C10"/>
  <c r="C3" s="1"/>
  <c r="C6" s="1"/>
  <c r="E8"/>
  <c r="E3" s="1"/>
  <c r="C8"/>
  <c r="D3"/>
  <c r="E31" i="3"/>
  <c r="C31"/>
  <c r="E30"/>
  <c r="C30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19"/>
  <c r="C19"/>
  <c r="E18"/>
  <c r="C18"/>
  <c r="E17"/>
  <c r="C17"/>
  <c r="E16"/>
  <c r="C16"/>
  <c r="E14"/>
  <c r="C14"/>
  <c r="F10"/>
  <c r="E10"/>
  <c r="D10"/>
  <c r="C10"/>
  <c r="E8"/>
  <c r="E3" s="1"/>
  <c r="C8"/>
  <c r="D3"/>
  <c r="C3"/>
  <c r="C6" s="1"/>
  <c r="E21" i="2"/>
  <c r="C21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F10"/>
  <c r="E10"/>
  <c r="D10"/>
  <c r="C10"/>
  <c r="E8"/>
  <c r="E3" s="1"/>
  <c r="C8"/>
  <c r="D3"/>
  <c r="C3"/>
  <c r="C6" s="1"/>
  <c r="E21" i="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F12"/>
  <c r="E12"/>
  <c r="D12"/>
  <c r="D5" s="1"/>
  <c r="C12"/>
  <c r="C5" s="1"/>
  <c r="C8" s="1"/>
  <c r="E10"/>
  <c r="C10"/>
  <c r="E5"/>
  <c r="B59" i="17" l="1"/>
  <c r="B58"/>
  <c r="B55" i="16"/>
  <c r="B57"/>
  <c r="B57" i="15"/>
  <c r="B57" i="14"/>
  <c r="B55"/>
  <c r="B56" i="13"/>
  <c r="B55"/>
  <c r="B56" i="12"/>
  <c r="B54"/>
  <c r="B57" i="11"/>
  <c r="B56"/>
  <c r="B54" i="10"/>
  <c r="B52"/>
  <c r="B48" i="9"/>
  <c r="B47" i="8"/>
  <c r="B45"/>
  <c r="B37" i="7"/>
  <c r="B38" i="6"/>
  <c r="B39"/>
  <c r="B38" i="5"/>
  <c r="B35" i="4"/>
  <c r="B34"/>
  <c r="B36" i="3"/>
  <c r="B35"/>
  <c r="B25" i="2"/>
  <c r="B24"/>
  <c r="B26" i="1"/>
  <c r="B25"/>
  <c r="B56" i="18"/>
  <c r="B55"/>
  <c r="B59" i="19"/>
  <c r="B57"/>
  <c r="B61" i="20"/>
  <c r="B60"/>
  <c r="B58" i="15"/>
  <c r="B49" i="9"/>
</calcChain>
</file>

<file path=xl/sharedStrings.xml><?xml version="1.0" encoding="utf-8"?>
<sst xmlns="http://schemas.openxmlformats.org/spreadsheetml/2006/main" count="1360" uniqueCount="142">
  <si>
    <t>Change ship size by clicking the size of the ship required on the tabs below the worksheet.</t>
  </si>
  <si>
    <t>2.5 Ton Work Pod</t>
  </si>
  <si>
    <t>Do not change</t>
  </si>
  <si>
    <t>Cumulative</t>
  </si>
  <si>
    <t>Insert your factor</t>
  </si>
  <si>
    <t>Totals:</t>
  </si>
  <si>
    <t>Tonnage</t>
  </si>
  <si>
    <t>Crew</t>
  </si>
  <si>
    <t>Cost</t>
  </si>
  <si>
    <t>Not including Cargo</t>
  </si>
  <si>
    <t>Hull</t>
  </si>
  <si>
    <t>Factor/Amount</t>
  </si>
  <si>
    <t>Monocoque Hull
No landing Gear
Pilot cabin Pressurization
Tight Beam MASER
Radio Communications
Pilot Station</t>
  </si>
  <si>
    <t>Cargo</t>
  </si>
  <si>
    <t>Armor</t>
  </si>
  <si>
    <t>Insert a Factor from 1-3</t>
  </si>
  <si>
    <t>Drives</t>
  </si>
  <si>
    <t>Thrust</t>
  </si>
  <si>
    <t>Insert a Factor from 1-5
Includes 12 hours of battery life</t>
  </si>
  <si>
    <t>Miscellaneous</t>
  </si>
  <si>
    <t>Mechanical Waldo Manipulator</t>
  </si>
  <si>
    <t>Mechanical Welder Arm</t>
  </si>
  <si>
    <t>Mechanical Cutter Arm</t>
  </si>
  <si>
    <t>Mechanical Anchor</t>
  </si>
  <si>
    <t>Active Plasteel Waldo Manipulator</t>
  </si>
  <si>
    <t>Active Plasteel Welder Arm</t>
  </si>
  <si>
    <t>Active Plasteel Cutter Arm</t>
  </si>
  <si>
    <t>Active Plasteel Anchor</t>
  </si>
  <si>
    <t>Constitution</t>
  </si>
  <si>
    <t>Full</t>
  </si>
  <si>
    <t>Hindered</t>
  </si>
  <si>
    <t>Damaged</t>
  </si>
  <si>
    <t>Hammered</t>
  </si>
  <si>
    <t>Traits</t>
  </si>
  <si>
    <t>Factor</t>
  </si>
  <si>
    <t>5 Ton Utility Pod</t>
  </si>
  <si>
    <t>Passengers</t>
  </si>
  <si>
    <t>Each Factor is for One Passenger</t>
  </si>
  <si>
    <t>30 ton Runabout</t>
  </si>
  <si>
    <t>Monocoque Hull
Wheeled landing Gear
Lift Surfaces for in Atmosphere
Tight Beam MASER
Radio Communications
Bubble-Topped Pilot Station</t>
  </si>
  <si>
    <t>Insert a Factor from 1-7
Includes 24 hours of M/AM fuel</t>
  </si>
  <si>
    <t>Scan</t>
  </si>
  <si>
    <t>Shields</t>
  </si>
  <si>
    <t>Insert a factor from 1-4</t>
  </si>
  <si>
    <t>Weapons</t>
  </si>
  <si>
    <t>In-Line Pulse Laser</t>
  </si>
  <si>
    <t>Pylon Mounted M/AM CG Missile</t>
  </si>
  <si>
    <t>In-line Laselet</t>
  </si>
  <si>
    <t>Drone Lure</t>
  </si>
  <si>
    <t>Sick Bay</t>
  </si>
  <si>
    <t>Pool (minimum factor 10)</t>
  </si>
  <si>
    <t>Lounge (trivox, bar, and simple meals)</t>
  </si>
  <si>
    <t>Relay Sattelite (Geo-Syncronous Radio Frequency Relay and GPS Sattelite)</t>
  </si>
  <si>
    <t>Repeater Buoy (non-sapient Space Capable Scan Relay Bot)</t>
  </si>
  <si>
    <t>School Room</t>
  </si>
  <si>
    <t>Shop</t>
  </si>
  <si>
    <t>Recording Studio (Studio for Recording Music with all Necessary Equipment)</t>
  </si>
  <si>
    <t>Passenger Cabin (5 people per factor)</t>
  </si>
  <si>
    <t>Peepsicles (1 person per factor)</t>
  </si>
  <si>
    <t>60 Ton Schooner</t>
  </si>
  <si>
    <t>Monocoque Hull
Wheeled landing Gear
Lift Surfaces for in Atmosphere
Supplementary Oxygen for Crew
Tight Beam MASER
Radio Communications
Bubble-Topped Crew Stations</t>
  </si>
  <si>
    <t>Insert a Factor from 1-4</t>
  </si>
  <si>
    <t>Insert a Factor from 1-6
Includes 24 hours of M/AM fuel</t>
  </si>
  <si>
    <t>80 Ton Small Craft</t>
  </si>
  <si>
    <t>Monocoque Hull
Wheeled landing Gear
Lift Surfaces for in Atmosphere
Docking Spur
Loading Ramp
HVAC
Tight Beam MASER
Radio Communications</t>
  </si>
  <si>
    <t>Insert a Factor from 1-2</t>
  </si>
  <si>
    <t>Insert a Factor from 1-5
Includes 200 hours of M/AM fuel</t>
  </si>
  <si>
    <t>Insert a Factor from 1-5</t>
  </si>
  <si>
    <t>In-Line Missile Launcher with 
8 CG Missile Magazines</t>
  </si>
  <si>
    <t>Missile Pod with 8 GG Missile Magazine</t>
  </si>
  <si>
    <t>Laser Pod</t>
  </si>
  <si>
    <t>tonnage</t>
  </si>
  <si>
    <t>90 Ton Small Craft</t>
  </si>
  <si>
    <t>Monocoque Hull
Wheeled landing Gear
Lift Surfaces for in Atmosphere
Docking Spur
Loading Ramp
HVAC
Tight-Beam MASER
Radio communications</t>
  </si>
  <si>
    <t>Jump Drive (only factor 1)</t>
  </si>
  <si>
    <t>100 Ton Small Craft</t>
  </si>
  <si>
    <t>Insert a Factor from 1-5
Includes 100 hours of M/AM fuel</t>
  </si>
  <si>
    <t>120 Ton Small Ship</t>
  </si>
  <si>
    <t>Holo Training Room</t>
  </si>
  <si>
    <t>Diagnostic Room</t>
  </si>
  <si>
    <t>Operating Theatre</t>
  </si>
  <si>
    <t>Healing Vat</t>
  </si>
  <si>
    <t>Conservatory (minimum Factor 20)</t>
  </si>
  <si>
    <t>Store</t>
  </si>
  <si>
    <t>Auditorium</t>
  </si>
  <si>
    <t>Resteraunt</t>
  </si>
  <si>
    <t>Luxury Cabin (2 people per factor)</t>
  </si>
  <si>
    <t>150 Ton Small Ship</t>
  </si>
  <si>
    <t>Insert a Factor from 1-6</t>
  </si>
  <si>
    <t>Jump Drive (Insert a factor from 0-2)</t>
  </si>
  <si>
    <t>Small Dock (for ships up to 100 tons)</t>
  </si>
  <si>
    <t>Small Craft (requires small dock, cost and tonnage are equal to that craft)</t>
  </si>
  <si>
    <t>G-Tank</t>
  </si>
  <si>
    <t>180 Ton Small Ship</t>
  </si>
  <si>
    <t>Craft Yard  (repair Small craft)</t>
  </si>
  <si>
    <t>Machine Room</t>
  </si>
  <si>
    <t>Music Hall</t>
  </si>
  <si>
    <t>Nightclub</t>
  </si>
  <si>
    <t>Jdrive TONS</t>
  </si>
  <si>
    <t>Jdrive Crew</t>
  </si>
  <si>
    <t>DRIVES</t>
  </si>
  <si>
    <t>ARMOR COST</t>
  </si>
  <si>
    <t>250 Ton Small Ship</t>
  </si>
  <si>
    <t>Standard</t>
  </si>
  <si>
    <t>Spectral Analysis System (only one)</t>
  </si>
  <si>
    <t>Performance Hall</t>
  </si>
  <si>
    <t>Entertainment Studio</t>
  </si>
  <si>
    <t>DRIVES COST</t>
  </si>
  <si>
    <t>300 Ton Small Ship</t>
  </si>
  <si>
    <t>Insert a Factor from 1-4
Includes 100 hours of M/AM fuel</t>
  </si>
  <si>
    <t>Opera House</t>
  </si>
  <si>
    <t>450 Ton Small Ship</t>
  </si>
  <si>
    <t>Insert a Factor from 1-3
Includes 200 hours of M/AM fuel</t>
  </si>
  <si>
    <t>Spectral Analysis System</t>
  </si>
  <si>
    <t>SHIELDS COST</t>
  </si>
  <si>
    <t>600 Ton Small Ship</t>
  </si>
  <si>
    <t>750 Ton Medium Ship</t>
  </si>
  <si>
    <t>Shell and Spar Hull
Docking Spur
Tight Beam MASER
Radio Communications</t>
  </si>
  <si>
    <t>Insert a Factor from 1-3
Includes 400 hours of M/AM fuel</t>
  </si>
  <si>
    <t>Medium Dock (for ships up to 600 tons)</t>
  </si>
  <si>
    <t>Small Ship (requires medium dock, cost and tonnage are equal to that craft)</t>
  </si>
  <si>
    <t>Armor Tonnage</t>
  </si>
  <si>
    <t>1000 Ton Medium Ship</t>
  </si>
  <si>
    <t>Ballroom</t>
  </si>
  <si>
    <t>1500 Ton Medium Ship</t>
  </si>
  <si>
    <t>Battery of 6 In-Line Missile Launchers with 
8 CG Missile Magazines</t>
  </si>
  <si>
    <t>Battery of 6 Missile Pods with 8 GG Missile Magazine</t>
  </si>
  <si>
    <t>Battery of 6 Laser Pods</t>
  </si>
  <si>
    <t>3000 Ton Medium Ship</t>
  </si>
  <si>
    <t>6000 Ton Big Ship</t>
  </si>
  <si>
    <t>10000 Ton Big Ship</t>
  </si>
  <si>
    <t>Battery of 6 In-Line PACCs</t>
  </si>
  <si>
    <t>Machine Shop</t>
  </si>
  <si>
    <t>G-Tank (Area for Grav Sports and Dancing, room for 50 spectators)</t>
  </si>
  <si>
    <t>Auditorium (seats 50, includes prop room)</t>
  </si>
  <si>
    <t>Music Hall (seats 80, includes lighting and sound, and two dressing rooms)</t>
  </si>
  <si>
    <t>Performance Hall (seats 160, includes 5 dressing rooms, 2 story stage, and audience balconies)</t>
  </si>
  <si>
    <t>Opera House (seats 250, includes Stage elevators, 5 dressing rooms, 3 story stage, orchestra pit, and 2 tiers of audience balconies)</t>
  </si>
  <si>
    <t>Machine Room (Automated Robotic and Nano-Manufacture of finished goods from raw materials 1 ton per day)</t>
  </si>
  <si>
    <t>Entertainment Studio (Equipped for creating trivox entertainment titles, such as games and shows)</t>
  </si>
  <si>
    <t>Resteraunt (serve Elaborate meals, seats 50)</t>
  </si>
  <si>
    <t>Nightclub (Establishment for drinking and dancing, seats 100)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</si>
</sst>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u/>
      <sz val="20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CD5B4"/>
        <bgColor rgb="FFFCD5B4"/>
      </patternFill>
    </fill>
    <fill>
      <patternFill patternType="solid">
        <fgColor rgb="FFFFC000"/>
        <bgColor rgb="FFFFC000"/>
      </patternFill>
    </fill>
    <fill>
      <patternFill patternType="solid">
        <fgColor rgb="FFC5D9F1"/>
        <bgColor rgb="FFC5D9F1"/>
      </patternFill>
    </fill>
    <fill>
      <patternFill patternType="solid">
        <fgColor rgb="FFB6DDE8"/>
        <bgColor rgb="FFB6DDE8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6" borderId="3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/>
    <xf numFmtId="0" fontId="0" fillId="3" borderId="9" xfId="0" applyFill="1" applyBorder="1"/>
    <xf numFmtId="0" fontId="0" fillId="3" borderId="5" xfId="0" applyFill="1" applyBorder="1"/>
    <xf numFmtId="0" fontId="0" fillId="0" borderId="5" xfId="0" applyFill="1" applyBorder="1"/>
    <xf numFmtId="0" fontId="0" fillId="0" borderId="9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topLeftCell="A16" workbookViewId="0">
      <selection activeCell="B24" sqref="B24"/>
    </sheetView>
  </sheetViews>
  <sheetFormatPr defaultRowHeight="14.4"/>
  <cols>
    <col min="1" max="1" width="29.21875" bestFit="1" customWidth="1"/>
    <col min="2" max="2" width="13.5546875" customWidth="1"/>
    <col min="3" max="3" width="10.44140625" bestFit="1" customWidth="1"/>
    <col min="4" max="4" width="15.33203125" bestFit="1" customWidth="1"/>
    <col min="5" max="5" width="8.88671875" customWidth="1"/>
  </cols>
  <sheetData>
    <row r="1" spans="1:8" ht="18">
      <c r="A1" s="20" t="s">
        <v>0</v>
      </c>
      <c r="B1" s="20"/>
      <c r="C1" s="20"/>
      <c r="D1" s="20"/>
      <c r="E1" s="20"/>
      <c r="F1" s="20"/>
      <c r="G1" s="20"/>
      <c r="H1" s="20"/>
    </row>
    <row r="3" spans="1:8" ht="25.8">
      <c r="A3" s="1" t="s">
        <v>1</v>
      </c>
      <c r="B3" s="2" t="s">
        <v>2</v>
      </c>
      <c r="C3" s="3" t="s">
        <v>3</v>
      </c>
      <c r="D3" s="4" t="s">
        <v>4</v>
      </c>
      <c r="E3" s="5"/>
      <c r="F3" s="6"/>
    </row>
    <row r="4" spans="1:8" ht="21">
      <c r="A4" s="7" t="s">
        <v>5</v>
      </c>
      <c r="B4" s="2"/>
      <c r="C4" s="2" t="s">
        <v>6</v>
      </c>
      <c r="D4" s="2" t="s">
        <v>7</v>
      </c>
      <c r="E4" s="2" t="s">
        <v>8</v>
      </c>
      <c r="F4" s="8"/>
    </row>
    <row r="5" spans="1:8">
      <c r="A5" s="9" t="s">
        <v>9</v>
      </c>
      <c r="B5" s="2"/>
      <c r="C5" s="3">
        <f>C7+C10+C12+(SUM(C14:C21))</f>
        <v>1.9350000000000001</v>
      </c>
      <c r="D5" s="3">
        <f>SUM(D7:D33)</f>
        <v>1</v>
      </c>
      <c r="E5" s="3">
        <f>SUM(E7:E23)</f>
        <v>0.25</v>
      </c>
      <c r="F5" s="8"/>
    </row>
    <row r="6" spans="1:8" ht="21">
      <c r="A6" s="7" t="s">
        <v>10</v>
      </c>
      <c r="B6" s="2" t="s">
        <v>11</v>
      </c>
      <c r="C6" s="2" t="s">
        <v>6</v>
      </c>
      <c r="D6" s="2" t="s">
        <v>7</v>
      </c>
      <c r="E6" s="2" t="s">
        <v>8</v>
      </c>
      <c r="F6" s="8"/>
    </row>
    <row r="7" spans="1:8" ht="85.8" customHeight="1">
      <c r="A7" s="10" t="s">
        <v>12</v>
      </c>
      <c r="B7" s="2">
        <v>1</v>
      </c>
      <c r="C7" s="2">
        <v>1.8</v>
      </c>
      <c r="D7" s="2">
        <v>1</v>
      </c>
      <c r="E7" s="2">
        <v>0</v>
      </c>
      <c r="F7" s="8"/>
    </row>
    <row r="8" spans="1:8" ht="21">
      <c r="A8" s="7" t="s">
        <v>13</v>
      </c>
      <c r="B8" s="2">
        <v>1</v>
      </c>
      <c r="C8" s="2">
        <f>2.5-C5</f>
        <v>0.56499999999999995</v>
      </c>
      <c r="D8" s="2">
        <v>0</v>
      </c>
      <c r="E8" s="2">
        <v>0</v>
      </c>
      <c r="F8" s="8"/>
    </row>
    <row r="9" spans="1:8" ht="21">
      <c r="A9" s="7" t="s">
        <v>14</v>
      </c>
      <c r="B9" s="2"/>
      <c r="C9" s="2"/>
      <c r="D9" s="2"/>
      <c r="E9" s="2"/>
      <c r="F9" s="8"/>
    </row>
    <row r="10" spans="1:8">
      <c r="A10" s="10" t="s">
        <v>15</v>
      </c>
      <c r="B10" s="11">
        <v>1</v>
      </c>
      <c r="C10" s="2">
        <f>B10*0.125</f>
        <v>0.125</v>
      </c>
      <c r="D10" s="2">
        <v>0</v>
      </c>
      <c r="E10" s="2">
        <f>B10-1</f>
        <v>0</v>
      </c>
      <c r="F10" s="8"/>
    </row>
    <row r="11" spans="1:8" ht="21">
      <c r="A11" s="7" t="s">
        <v>16</v>
      </c>
      <c r="B11" s="2"/>
      <c r="C11" s="2"/>
      <c r="D11" s="2"/>
      <c r="E11" s="2"/>
      <c r="F11" s="2" t="s">
        <v>17</v>
      </c>
    </row>
    <row r="12" spans="1:8" ht="28.8">
      <c r="A12" s="10" t="s">
        <v>18</v>
      </c>
      <c r="B12" s="11">
        <v>1</v>
      </c>
      <c r="C12" s="2">
        <f>B12*0.01</f>
        <v>0.01</v>
      </c>
      <c r="D12" s="2">
        <f>B12*0</f>
        <v>0</v>
      </c>
      <c r="E12" s="2">
        <f>VLOOKUP(B12,B58:C63,2,FALSE)</f>
        <v>0.25</v>
      </c>
      <c r="F12" s="2">
        <f>B12*0.1</f>
        <v>0.1</v>
      </c>
    </row>
    <row r="13" spans="1:8" ht="21">
      <c r="A13" s="7" t="s">
        <v>19</v>
      </c>
      <c r="B13" s="2"/>
      <c r="C13" s="2"/>
      <c r="D13" s="2"/>
      <c r="E13" s="2"/>
      <c r="F13" s="8"/>
    </row>
    <row r="14" spans="1:8">
      <c r="A14" s="9" t="s">
        <v>20</v>
      </c>
      <c r="B14" s="11">
        <v>0</v>
      </c>
      <c r="C14" s="2">
        <f>B14*0.015</f>
        <v>0</v>
      </c>
      <c r="D14" s="2">
        <f t="shared" ref="D14:D21" si="0">B14*0</f>
        <v>0</v>
      </c>
      <c r="E14" s="2">
        <f t="shared" ref="E14:E21" si="1">B14*1</f>
        <v>0</v>
      </c>
      <c r="F14" s="8"/>
    </row>
    <row r="15" spans="1:8">
      <c r="A15" s="9" t="s">
        <v>21</v>
      </c>
      <c r="B15" s="11">
        <v>0</v>
      </c>
      <c r="C15" s="2">
        <f>B15*0.02</f>
        <v>0</v>
      </c>
      <c r="D15" s="2">
        <f t="shared" si="0"/>
        <v>0</v>
      </c>
      <c r="E15" s="2">
        <f t="shared" si="1"/>
        <v>0</v>
      </c>
      <c r="F15" s="8"/>
    </row>
    <row r="16" spans="1:8">
      <c r="A16" s="9" t="s">
        <v>22</v>
      </c>
      <c r="B16" s="11">
        <v>0</v>
      </c>
      <c r="C16" s="2">
        <f>B16*0.02</f>
        <v>0</v>
      </c>
      <c r="D16" s="2">
        <f t="shared" si="0"/>
        <v>0</v>
      </c>
      <c r="E16" s="2">
        <f t="shared" si="1"/>
        <v>0</v>
      </c>
      <c r="F16" s="8"/>
    </row>
    <row r="17" spans="1:6">
      <c r="A17" s="9" t="s">
        <v>23</v>
      </c>
      <c r="B17" s="11">
        <v>0</v>
      </c>
      <c r="C17" s="2">
        <f>B17*0.015</f>
        <v>0</v>
      </c>
      <c r="D17" s="2">
        <f t="shared" si="0"/>
        <v>0</v>
      </c>
      <c r="E17" s="2">
        <f t="shared" si="1"/>
        <v>0</v>
      </c>
      <c r="F17" s="8"/>
    </row>
    <row r="18" spans="1:6">
      <c r="A18" s="9" t="s">
        <v>24</v>
      </c>
      <c r="B18" s="11">
        <v>0</v>
      </c>
      <c r="C18" s="2">
        <f>B18*0.01</f>
        <v>0</v>
      </c>
      <c r="D18" s="2">
        <f t="shared" si="0"/>
        <v>0</v>
      </c>
      <c r="E18" s="2">
        <f t="shared" si="1"/>
        <v>0</v>
      </c>
      <c r="F18" s="8"/>
    </row>
    <row r="19" spans="1:6">
      <c r="A19" s="9" t="s">
        <v>25</v>
      </c>
      <c r="B19" s="11">
        <v>0</v>
      </c>
      <c r="C19" s="2">
        <f>B19*0.015</f>
        <v>0</v>
      </c>
      <c r="D19" s="2">
        <f t="shared" si="0"/>
        <v>0</v>
      </c>
      <c r="E19" s="2">
        <f t="shared" si="1"/>
        <v>0</v>
      </c>
      <c r="F19" s="8"/>
    </row>
    <row r="20" spans="1:6">
      <c r="A20" s="9" t="s">
        <v>26</v>
      </c>
      <c r="B20" s="11">
        <v>0</v>
      </c>
      <c r="C20" s="2">
        <f>B20*0.015</f>
        <v>0</v>
      </c>
      <c r="D20" s="2">
        <f t="shared" si="0"/>
        <v>0</v>
      </c>
      <c r="E20" s="2">
        <f t="shared" si="1"/>
        <v>0</v>
      </c>
      <c r="F20" s="8"/>
    </row>
    <row r="21" spans="1:6">
      <c r="A21" s="9" t="s">
        <v>27</v>
      </c>
      <c r="B21" s="11">
        <v>0</v>
      </c>
      <c r="C21" s="2">
        <f>B21*0.01</f>
        <v>0</v>
      </c>
      <c r="D21" s="2">
        <f t="shared" si="0"/>
        <v>0</v>
      </c>
      <c r="E21" s="2">
        <f t="shared" si="1"/>
        <v>0</v>
      </c>
      <c r="F21" s="8"/>
    </row>
    <row r="22" spans="1:6" ht="21">
      <c r="A22" s="7" t="s">
        <v>28</v>
      </c>
      <c r="F22" s="8"/>
    </row>
    <row r="23" spans="1:6">
      <c r="A23" s="9" t="s">
        <v>29</v>
      </c>
      <c r="B23">
        <f>2.5*10</f>
        <v>25</v>
      </c>
      <c r="F23" s="8"/>
    </row>
    <row r="24" spans="1:6">
      <c r="A24" s="9" t="s">
        <v>30</v>
      </c>
      <c r="B24">
        <f>B23*0.75</f>
        <v>18.75</v>
      </c>
      <c r="F24" s="8"/>
    </row>
    <row r="25" spans="1:6">
      <c r="A25" s="9" t="s">
        <v>31</v>
      </c>
      <c r="B25">
        <f>B23*0.5</f>
        <v>12.5</v>
      </c>
      <c r="F25" s="8"/>
    </row>
    <row r="26" spans="1:6">
      <c r="A26" s="9" t="s">
        <v>32</v>
      </c>
      <c r="B26">
        <f>B23*0.25</f>
        <v>6.25</v>
      </c>
      <c r="F26" s="8"/>
    </row>
    <row r="27" spans="1:6" ht="21">
      <c r="A27" s="7" t="s">
        <v>33</v>
      </c>
      <c r="F27" s="8"/>
    </row>
    <row r="28" spans="1:6">
      <c r="A28" s="9"/>
      <c r="F28" s="8"/>
    </row>
    <row r="29" spans="1:6">
      <c r="A29" s="9"/>
      <c r="F29" s="8"/>
    </row>
    <row r="30" spans="1:6">
      <c r="A30" s="12"/>
      <c r="B30" s="13"/>
      <c r="C30" s="13"/>
      <c r="D30" s="13"/>
      <c r="E30" s="13"/>
      <c r="F30" s="14"/>
    </row>
    <row r="58" spans="2:3">
      <c r="B58" s="15" t="s">
        <v>34</v>
      </c>
      <c r="C58" s="15" t="s">
        <v>8</v>
      </c>
    </row>
    <row r="59" spans="2:3">
      <c r="B59" s="15">
        <v>1</v>
      </c>
      <c r="C59" s="15">
        <v>0.25</v>
      </c>
    </row>
    <row r="60" spans="2:3">
      <c r="B60" s="15">
        <v>2</v>
      </c>
      <c r="C60" s="15">
        <v>0.5</v>
      </c>
    </row>
    <row r="61" spans="2:3">
      <c r="B61" s="15">
        <v>3</v>
      </c>
      <c r="C61" s="15">
        <v>0.75</v>
      </c>
    </row>
    <row r="62" spans="2:3">
      <c r="B62" s="15">
        <v>4</v>
      </c>
      <c r="C62" s="15">
        <v>1</v>
      </c>
    </row>
    <row r="63" spans="2:3">
      <c r="B63" s="15">
        <v>5</v>
      </c>
      <c r="C63" s="15">
        <v>2</v>
      </c>
    </row>
  </sheetData>
  <mergeCells count="1">
    <mergeCell ref="A1:H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93"/>
  <sheetViews>
    <sheetView topLeftCell="A40" workbookViewId="0">
      <selection activeCell="B52" sqref="B52"/>
    </sheetView>
  </sheetViews>
  <sheetFormatPr defaultRowHeight="14.4"/>
  <cols>
    <col min="1" max="1" width="31.77734375" customWidth="1"/>
    <col min="2" max="2" width="15.6640625" bestFit="1" customWidth="1"/>
    <col min="3" max="3" width="11.77734375" bestFit="1" customWidth="1"/>
    <col min="4" max="4" width="17.33203125" bestFit="1" customWidth="1"/>
    <col min="5" max="5" width="14" bestFit="1" customWidth="1"/>
    <col min="6" max="6" width="7.10937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93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C5+C8+C10+(SUM(C11:C49))</f>
        <v>44.9</v>
      </c>
      <c r="D3" s="3">
        <f>SUM(D5:D52)</f>
        <v>5</v>
      </c>
      <c r="E3" s="3">
        <f>SUM(E5:E54)</f>
        <v>37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8"/>
    </row>
    <row r="5" spans="1:6" ht="115.2">
      <c r="A5" s="10" t="s">
        <v>73</v>
      </c>
      <c r="B5" s="2">
        <v>1</v>
      </c>
      <c r="C5" s="2">
        <v>9</v>
      </c>
      <c r="D5" s="2">
        <v>5</v>
      </c>
      <c r="E5" s="2">
        <v>22</v>
      </c>
      <c r="F5" s="8"/>
    </row>
    <row r="6" spans="1:6" ht="21">
      <c r="A6" s="7" t="s">
        <v>13</v>
      </c>
      <c r="B6" s="2">
        <v>1</v>
      </c>
      <c r="C6" s="2">
        <f>180-C3</f>
        <v>135.1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15</v>
      </c>
      <c r="B8" s="11">
        <v>1</v>
      </c>
      <c r="C8" s="2">
        <f>B8*9</f>
        <v>9</v>
      </c>
      <c r="D8" s="2">
        <v>0</v>
      </c>
      <c r="E8" s="2">
        <f>VLOOKUP(B8,E86:F92,2, 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5" t="s">
        <v>17</v>
      </c>
    </row>
    <row r="10" spans="1:6" ht="28.8">
      <c r="A10" s="10" t="s">
        <v>76</v>
      </c>
      <c r="B10" s="11">
        <v>1</v>
      </c>
      <c r="C10" s="2">
        <f>VLOOKUP(B10,B86:C91,2,FALSE)</f>
        <v>25</v>
      </c>
      <c r="D10" s="2">
        <f>B10*0</f>
        <v>0</v>
      </c>
      <c r="E10" s="2">
        <f>VLOOKUP(B10,B79:C83,2,FALSE)</f>
        <v>10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VLOOKUP(B11,E78:F80,2,FALSE)</f>
        <v>0</v>
      </c>
      <c r="D11" s="2">
        <f>VLOOKUP(B11,G78:H80,2,FALSE)</f>
        <v>0</v>
      </c>
      <c r="E11" s="2">
        <f>VLOOKUP(B11,E78:F80,2,FALSE)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/>
      <c r="B13" s="2">
        <v>1</v>
      </c>
      <c r="C13" s="2">
        <v>1</v>
      </c>
      <c r="D13" s="2">
        <v>0</v>
      </c>
      <c r="E13" s="2">
        <v>0</v>
      </c>
      <c r="F13" s="8"/>
    </row>
    <row r="14" spans="1:6" ht="21">
      <c r="A14" s="7" t="s">
        <v>42</v>
      </c>
      <c r="B14" s="5"/>
      <c r="C14" s="5"/>
      <c r="D14" s="5"/>
      <c r="E14" s="5"/>
      <c r="F14" s="8"/>
    </row>
    <row r="15" spans="1:6">
      <c r="A15" s="10" t="s">
        <v>15</v>
      </c>
      <c r="B15" s="11">
        <v>1</v>
      </c>
      <c r="C15" s="2">
        <f>B15*0.9</f>
        <v>0.9</v>
      </c>
      <c r="D15" s="2">
        <v>0</v>
      </c>
      <c r="E15" s="2">
        <f>1+(B15*4)</f>
        <v>5</v>
      </c>
      <c r="F15" s="8"/>
    </row>
    <row r="16" spans="1:6" ht="21">
      <c r="A16" s="7" t="s">
        <v>44</v>
      </c>
      <c r="B16" s="5"/>
      <c r="C16" s="5"/>
      <c r="D16" s="5"/>
      <c r="E16" s="5"/>
      <c r="F16" s="8"/>
    </row>
    <row r="17" spans="1:6">
      <c r="A17" s="10" t="s">
        <v>45</v>
      </c>
      <c r="B17" s="11">
        <v>0</v>
      </c>
      <c r="C17" s="2">
        <f>B17*3</f>
        <v>0</v>
      </c>
      <c r="D17" s="2">
        <v>0</v>
      </c>
      <c r="E17" s="2">
        <f>B17*4</f>
        <v>0</v>
      </c>
      <c r="F17" s="8"/>
    </row>
    <row r="18" spans="1:6">
      <c r="A18" s="10" t="s">
        <v>48</v>
      </c>
      <c r="B18" s="11">
        <v>0</v>
      </c>
      <c r="C18" s="2">
        <f>B18*0.5</f>
        <v>0</v>
      </c>
      <c r="D18" s="2">
        <v>0</v>
      </c>
      <c r="E18" s="2">
        <f>B18*8</f>
        <v>0</v>
      </c>
      <c r="F18" s="8"/>
    </row>
    <row r="19" spans="1:6" ht="28.8">
      <c r="A19" s="10" t="s">
        <v>68</v>
      </c>
      <c r="B19" s="11">
        <v>0</v>
      </c>
      <c r="C19" s="2">
        <f>B19*5</f>
        <v>0</v>
      </c>
      <c r="D19" s="2">
        <v>0</v>
      </c>
      <c r="E19" s="2">
        <f>B19*8</f>
        <v>0</v>
      </c>
      <c r="F19" s="8"/>
    </row>
    <row r="20" spans="1:6" ht="28.8">
      <c r="A20" s="10" t="s">
        <v>69</v>
      </c>
      <c r="B20" s="11">
        <v>0</v>
      </c>
      <c r="C20" s="2">
        <f>B20*7</f>
        <v>0</v>
      </c>
      <c r="D20" s="2">
        <f>B20*1</f>
        <v>0</v>
      </c>
      <c r="E20" s="2">
        <f>B20*10</f>
        <v>0</v>
      </c>
      <c r="F20" s="8"/>
    </row>
    <row r="21" spans="1:6">
      <c r="A21" s="10" t="s">
        <v>70</v>
      </c>
      <c r="B21" s="11">
        <v>0</v>
      </c>
      <c r="C21" s="2">
        <f>B21*5</f>
        <v>0</v>
      </c>
      <c r="D21" s="2">
        <f>B21*1</f>
        <v>0</v>
      </c>
      <c r="E21" s="2">
        <f>B21*10</f>
        <v>0</v>
      </c>
      <c r="F21" s="8"/>
    </row>
    <row r="22" spans="1:6" ht="21">
      <c r="A22" s="7" t="s">
        <v>19</v>
      </c>
      <c r="B22" s="5"/>
      <c r="C22" s="5"/>
      <c r="D22" s="5"/>
      <c r="E22" s="5"/>
      <c r="F22" s="8"/>
    </row>
    <row r="23" spans="1:6">
      <c r="A23" s="10" t="s">
        <v>49</v>
      </c>
      <c r="B23" s="11">
        <v>0</v>
      </c>
      <c r="C23" s="2">
        <f>B23*10</f>
        <v>0</v>
      </c>
      <c r="D23" s="2">
        <f>B23*1</f>
        <v>0</v>
      </c>
      <c r="E23" s="2">
        <f>B23*5</f>
        <v>0</v>
      </c>
      <c r="F23" s="8"/>
    </row>
    <row r="24" spans="1:6">
      <c r="A24" s="10" t="s">
        <v>50</v>
      </c>
      <c r="B24" s="11">
        <v>0</v>
      </c>
      <c r="C24" s="2">
        <f>B24*1</f>
        <v>0</v>
      </c>
      <c r="D24" s="2">
        <f>B24*0</f>
        <v>0</v>
      </c>
      <c r="E24" s="2">
        <f>B24*1</f>
        <v>0</v>
      </c>
      <c r="F24" s="8"/>
    </row>
    <row r="25" spans="1:6" ht="28.8">
      <c r="A25" s="10" t="s">
        <v>51</v>
      </c>
      <c r="B25" s="11">
        <v>0</v>
      </c>
      <c r="C25" s="2">
        <f>B25*1</f>
        <v>0</v>
      </c>
      <c r="D25" s="2">
        <f>B25*0</f>
        <v>0</v>
      </c>
      <c r="E25" s="2">
        <f>B25*1</f>
        <v>0</v>
      </c>
      <c r="F25" s="8"/>
    </row>
    <row r="26" spans="1:6" ht="43.2">
      <c r="A26" s="10" t="s">
        <v>52</v>
      </c>
      <c r="B26" s="11">
        <v>0</v>
      </c>
      <c r="C26" s="2">
        <f>B26*0.05</f>
        <v>0</v>
      </c>
      <c r="D26" s="2">
        <f>B26*0</f>
        <v>0</v>
      </c>
      <c r="E26" s="2">
        <f>B26*1</f>
        <v>0</v>
      </c>
      <c r="F26" s="8"/>
    </row>
    <row r="27" spans="1:6" ht="28.8">
      <c r="A27" s="10" t="s">
        <v>53</v>
      </c>
      <c r="B27" s="11">
        <v>0</v>
      </c>
      <c r="C27" s="2">
        <f>B27*0.1</f>
        <v>0</v>
      </c>
      <c r="D27" s="2">
        <f>B27*0</f>
        <v>0</v>
      </c>
      <c r="E27" s="2">
        <f>B27*8</f>
        <v>0</v>
      </c>
      <c r="F27" s="8"/>
    </row>
    <row r="28" spans="1:6">
      <c r="A28" s="10" t="s">
        <v>54</v>
      </c>
      <c r="B28" s="11">
        <v>0</v>
      </c>
      <c r="C28" s="2">
        <f>B28*12</f>
        <v>0</v>
      </c>
      <c r="D28" s="2">
        <f>B28*1</f>
        <v>0</v>
      </c>
      <c r="E28" s="2">
        <f>B28*18</f>
        <v>0</v>
      </c>
      <c r="F28" s="8"/>
    </row>
    <row r="29" spans="1:6">
      <c r="A29" s="10" t="s">
        <v>55</v>
      </c>
      <c r="B29" s="11">
        <v>0</v>
      </c>
      <c r="C29" s="2">
        <f>B29*23</f>
        <v>0</v>
      </c>
      <c r="D29" s="2">
        <f>B29*3</f>
        <v>0</v>
      </c>
      <c r="E29" s="2">
        <f>B29*60</f>
        <v>0</v>
      </c>
      <c r="F29" s="8"/>
    </row>
    <row r="30" spans="1:6">
      <c r="A30" s="10" t="s">
        <v>78</v>
      </c>
      <c r="B30" s="11">
        <v>0</v>
      </c>
      <c r="C30" s="2">
        <f>B30*20</f>
        <v>0</v>
      </c>
      <c r="D30" s="2">
        <v>0</v>
      </c>
      <c r="E30" s="2">
        <f>B30*30</f>
        <v>0</v>
      </c>
      <c r="F30" s="8"/>
    </row>
    <row r="31" spans="1:6">
      <c r="A31" s="10" t="s">
        <v>79</v>
      </c>
      <c r="B31" s="11">
        <v>0</v>
      </c>
      <c r="C31" s="2">
        <f>B31*20</f>
        <v>0</v>
      </c>
      <c r="D31" s="2">
        <f>B31*1</f>
        <v>0</v>
      </c>
      <c r="E31" s="2">
        <f>B31*20</f>
        <v>0</v>
      </c>
      <c r="F31" s="8"/>
    </row>
    <row r="32" spans="1:6">
      <c r="A32" s="10" t="s">
        <v>80</v>
      </c>
      <c r="B32" s="11">
        <v>0</v>
      </c>
      <c r="C32" s="2">
        <f>B32*20</f>
        <v>0</v>
      </c>
      <c r="D32" s="2">
        <f>B32*2</f>
        <v>0</v>
      </c>
      <c r="E32" s="2">
        <f>B32*30</f>
        <v>0</v>
      </c>
      <c r="F32" s="8"/>
    </row>
    <row r="33" spans="1:6">
      <c r="A33" s="10" t="s">
        <v>81</v>
      </c>
      <c r="B33" s="11">
        <v>0</v>
      </c>
      <c r="C33" s="2">
        <f>B33*10</f>
        <v>0</v>
      </c>
      <c r="D33" s="2">
        <v>0</v>
      </c>
      <c r="E33" s="2">
        <f>B33*150</f>
        <v>0</v>
      </c>
      <c r="F33" s="8"/>
    </row>
    <row r="34" spans="1:6">
      <c r="A34" s="10" t="s">
        <v>94</v>
      </c>
      <c r="B34" s="11">
        <v>0</v>
      </c>
      <c r="C34" s="2">
        <f>B34*150</f>
        <v>0</v>
      </c>
      <c r="D34" s="2">
        <f>B34*11</f>
        <v>0</v>
      </c>
      <c r="E34" s="2"/>
      <c r="F34" s="8"/>
    </row>
    <row r="35" spans="1:6">
      <c r="A35" s="10" t="s">
        <v>82</v>
      </c>
      <c r="B35" s="11">
        <v>0</v>
      </c>
      <c r="C35" s="2">
        <f>B35*1</f>
        <v>0</v>
      </c>
      <c r="D35" s="2">
        <f>B35*0</f>
        <v>0</v>
      </c>
      <c r="E35" s="2">
        <f>B35*1</f>
        <v>0</v>
      </c>
      <c r="F35" s="8"/>
    </row>
    <row r="36" spans="1:6">
      <c r="A36" s="10" t="s">
        <v>83</v>
      </c>
      <c r="B36" s="11">
        <v>0</v>
      </c>
      <c r="C36" s="2">
        <f>B36*25</f>
        <v>0</v>
      </c>
      <c r="D36" s="2">
        <f>B36*2</f>
        <v>0</v>
      </c>
      <c r="E36" s="2">
        <f>B36*20</f>
        <v>0</v>
      </c>
      <c r="F36" s="8"/>
    </row>
    <row r="37" spans="1:6">
      <c r="A37" s="10" t="s">
        <v>84</v>
      </c>
      <c r="B37" s="11">
        <v>0</v>
      </c>
      <c r="C37" s="2">
        <f>B37*23</f>
        <v>0</v>
      </c>
      <c r="D37" s="2">
        <f>B37*3</f>
        <v>0</v>
      </c>
      <c r="E37" s="2">
        <f>B37*60</f>
        <v>0</v>
      </c>
      <c r="F37" s="8"/>
    </row>
    <row r="38" spans="1:6">
      <c r="A38" s="10" t="s">
        <v>95</v>
      </c>
      <c r="B38" s="11">
        <v>0</v>
      </c>
      <c r="C38" s="2">
        <f>B38*40</f>
        <v>0</v>
      </c>
      <c r="D38" s="2">
        <f>B38*3</f>
        <v>0</v>
      </c>
      <c r="E38" s="2">
        <f>B38*150</f>
        <v>0</v>
      </c>
      <c r="F38" s="8"/>
    </row>
    <row r="39" spans="1:6">
      <c r="A39" s="10" t="s">
        <v>96</v>
      </c>
      <c r="B39" s="11">
        <v>0</v>
      </c>
      <c r="C39" s="2">
        <f>B39*40</f>
        <v>0</v>
      </c>
      <c r="D39" s="2">
        <f>B39*5</f>
        <v>0</v>
      </c>
      <c r="E39" s="2">
        <f>B39*100</f>
        <v>0</v>
      </c>
      <c r="F39" s="8"/>
    </row>
    <row r="40" spans="1:6">
      <c r="A40" s="10" t="s">
        <v>97</v>
      </c>
      <c r="B40" s="11">
        <v>0</v>
      </c>
      <c r="C40" s="2">
        <f>B40*50</f>
        <v>0</v>
      </c>
      <c r="D40" s="2">
        <f>B40*16</f>
        <v>0</v>
      </c>
      <c r="E40" s="2">
        <f>B40*360</f>
        <v>0</v>
      </c>
      <c r="F40" s="8"/>
    </row>
    <row r="41" spans="1:6">
      <c r="A41" s="10" t="s">
        <v>85</v>
      </c>
      <c r="B41" s="11">
        <v>0</v>
      </c>
      <c r="C41" s="2">
        <f>B41*28</f>
        <v>0</v>
      </c>
      <c r="D41" s="2">
        <f>B41*8</f>
        <v>0</v>
      </c>
      <c r="E41" s="2">
        <f>B41*120</f>
        <v>0</v>
      </c>
      <c r="F41" s="8"/>
    </row>
    <row r="42" spans="1:6">
      <c r="A42" s="10" t="s">
        <v>90</v>
      </c>
      <c r="B42" s="11">
        <v>0</v>
      </c>
      <c r="C42" s="2">
        <f>B42*10</f>
        <v>0</v>
      </c>
      <c r="D42" s="2">
        <f>B42*2</f>
        <v>0</v>
      </c>
      <c r="E42" s="2">
        <f>B42*10</f>
        <v>0</v>
      </c>
      <c r="F42" s="8"/>
    </row>
    <row r="43" spans="1:6" ht="28.8">
      <c r="A43" s="10" t="s">
        <v>91</v>
      </c>
      <c r="B43" s="11">
        <v>0</v>
      </c>
      <c r="C43" s="11">
        <v>0</v>
      </c>
      <c r="D43" s="11">
        <v>0</v>
      </c>
      <c r="E43" s="11">
        <v>0</v>
      </c>
      <c r="F43" s="8"/>
    </row>
    <row r="44" spans="1:6">
      <c r="A44" s="10" t="s">
        <v>92</v>
      </c>
      <c r="B44" s="11">
        <v>0</v>
      </c>
      <c r="C44" s="2">
        <f>B44*50</f>
        <v>0</v>
      </c>
      <c r="D44" s="2">
        <v>0</v>
      </c>
      <c r="E44" s="2">
        <f>B44*100</f>
        <v>0</v>
      </c>
      <c r="F44" s="8"/>
    </row>
    <row r="45" spans="1:6" ht="43.2">
      <c r="A45" s="10" t="s">
        <v>56</v>
      </c>
      <c r="B45" s="11">
        <v>0</v>
      </c>
      <c r="C45" s="2">
        <f>B45*6</f>
        <v>0</v>
      </c>
      <c r="D45" s="2">
        <f>B45*1</f>
        <v>0</v>
      </c>
      <c r="E45" s="2">
        <f>B45*15</f>
        <v>0</v>
      </c>
      <c r="F45" s="8"/>
    </row>
    <row r="46" spans="1:6" ht="21">
      <c r="A46" s="7" t="s">
        <v>36</v>
      </c>
      <c r="B46" s="5"/>
      <c r="C46" s="5"/>
      <c r="D46" s="5"/>
      <c r="E46" s="5"/>
      <c r="F46" s="8"/>
    </row>
    <row r="47" spans="1:6">
      <c r="A47" s="9" t="s">
        <v>57</v>
      </c>
      <c r="B47" s="11">
        <v>0</v>
      </c>
      <c r="C47" s="2">
        <f>B47*7</f>
        <v>0</v>
      </c>
      <c r="D47" s="2">
        <v>0</v>
      </c>
      <c r="E47" s="2">
        <f>B47*1</f>
        <v>0</v>
      </c>
      <c r="F47" s="8"/>
    </row>
    <row r="48" spans="1:6">
      <c r="A48" s="10" t="s">
        <v>86</v>
      </c>
      <c r="B48" s="11">
        <v>0</v>
      </c>
      <c r="C48" s="2">
        <f>B48*12</f>
        <v>0</v>
      </c>
      <c r="D48" s="2">
        <v>0</v>
      </c>
      <c r="E48" s="2">
        <f>B48*10</f>
        <v>0</v>
      </c>
      <c r="F48" s="8"/>
    </row>
    <row r="49" spans="1:6">
      <c r="A49" s="10" t="s">
        <v>58</v>
      </c>
      <c r="B49" s="11">
        <v>0</v>
      </c>
      <c r="C49" s="2">
        <f>B49*0.25</f>
        <v>0</v>
      </c>
      <c r="D49" s="2">
        <v>0</v>
      </c>
      <c r="E49" s="2">
        <f>B49*1</f>
        <v>0</v>
      </c>
      <c r="F49" s="8"/>
    </row>
    <row r="50" spans="1:6" ht="21">
      <c r="A50" s="7" t="s">
        <v>28</v>
      </c>
      <c r="F50" s="8"/>
    </row>
    <row r="51" spans="1:6">
      <c r="A51" s="9" t="s">
        <v>29</v>
      </c>
      <c r="B51">
        <f>180*10</f>
        <v>1800</v>
      </c>
      <c r="F51" s="8"/>
    </row>
    <row r="52" spans="1:6">
      <c r="A52" s="9" t="s">
        <v>30</v>
      </c>
      <c r="B52">
        <f>B51*0.75</f>
        <v>1350</v>
      </c>
      <c r="F52" s="8"/>
    </row>
    <row r="53" spans="1:6">
      <c r="A53" s="9" t="s">
        <v>31</v>
      </c>
      <c r="B53">
        <f>B51*0.5</f>
        <v>900</v>
      </c>
      <c r="F53" s="8"/>
    </row>
    <row r="54" spans="1:6">
      <c r="A54" s="9" t="s">
        <v>32</v>
      </c>
      <c r="B54">
        <f>B51*0.25</f>
        <v>450</v>
      </c>
      <c r="F54" s="8"/>
    </row>
    <row r="55" spans="1:6" ht="21">
      <c r="A55" s="7" t="s">
        <v>33</v>
      </c>
      <c r="F55" s="8"/>
    </row>
    <row r="56" spans="1:6">
      <c r="A56" s="9"/>
      <c r="F56" s="8"/>
    </row>
    <row r="57" spans="1:6">
      <c r="A57" s="9"/>
      <c r="F57" s="8"/>
    </row>
    <row r="58" spans="1:6">
      <c r="A58" s="12"/>
      <c r="B58" s="13"/>
      <c r="C58" s="13"/>
      <c r="D58" s="13"/>
      <c r="E58" s="13"/>
      <c r="F58" s="14"/>
    </row>
    <row r="77" spans="2:12">
      <c r="B77" s="15"/>
      <c r="C77" s="15"/>
      <c r="D77" s="15"/>
      <c r="E77" s="15" t="s">
        <v>98</v>
      </c>
      <c r="F77" s="15"/>
      <c r="G77" s="15" t="s">
        <v>99</v>
      </c>
      <c r="H77" s="15"/>
      <c r="I77" s="15"/>
      <c r="J77" s="15"/>
      <c r="K77" s="15"/>
      <c r="L77" s="15"/>
    </row>
    <row r="78" spans="2:12">
      <c r="B78" s="15"/>
      <c r="C78" s="15"/>
      <c r="D78" s="15"/>
      <c r="E78" s="15">
        <v>0</v>
      </c>
      <c r="F78" s="15">
        <v>0</v>
      </c>
      <c r="G78" s="15">
        <v>0</v>
      </c>
      <c r="H78" s="15">
        <v>0</v>
      </c>
      <c r="I78" s="15"/>
      <c r="J78" s="15"/>
      <c r="K78" s="15"/>
      <c r="L78" s="15"/>
    </row>
    <row r="79" spans="2:12">
      <c r="B79" s="15">
        <v>1</v>
      </c>
      <c r="C79" s="15">
        <v>10</v>
      </c>
      <c r="D79" s="15"/>
      <c r="E79" s="15">
        <v>1</v>
      </c>
      <c r="F79" s="15">
        <v>28</v>
      </c>
      <c r="G79" s="15">
        <v>1</v>
      </c>
      <c r="H79" s="15">
        <v>1</v>
      </c>
      <c r="I79" s="15"/>
      <c r="J79" s="15"/>
      <c r="K79" s="15"/>
      <c r="L79" s="15"/>
    </row>
    <row r="80" spans="2:12">
      <c r="B80" s="15">
        <v>2</v>
      </c>
      <c r="C80" s="15">
        <v>13</v>
      </c>
      <c r="D80" s="15"/>
      <c r="E80" s="15">
        <v>2</v>
      </c>
      <c r="F80" s="15">
        <v>46</v>
      </c>
      <c r="G80" s="15">
        <v>2</v>
      </c>
      <c r="H80" s="15">
        <v>1</v>
      </c>
      <c r="I80" s="15"/>
      <c r="J80" s="15"/>
      <c r="K80" s="15"/>
      <c r="L80" s="15"/>
    </row>
    <row r="81" spans="2:12">
      <c r="B81" s="15">
        <v>3</v>
      </c>
      <c r="C81" s="15">
        <v>16</v>
      </c>
      <c r="D81" s="15"/>
      <c r="E81" s="15"/>
      <c r="F81" s="15"/>
      <c r="G81" s="15"/>
      <c r="H81" s="15"/>
      <c r="I81" s="15"/>
      <c r="J81" s="15"/>
      <c r="K81" s="15"/>
      <c r="L81" s="15"/>
    </row>
    <row r="82" spans="2:12">
      <c r="B82" s="15">
        <v>4</v>
      </c>
      <c r="C82" s="15">
        <v>20</v>
      </c>
      <c r="D82" s="15"/>
      <c r="E82" s="15"/>
      <c r="F82" s="15"/>
      <c r="G82" s="15"/>
      <c r="H82" s="15"/>
      <c r="I82" s="15"/>
      <c r="J82" s="15"/>
      <c r="K82" s="15"/>
      <c r="L82" s="15"/>
    </row>
    <row r="83" spans="2:12">
      <c r="B83" s="15">
        <v>5</v>
      </c>
      <c r="C83" s="15">
        <v>22</v>
      </c>
      <c r="D83" s="15"/>
      <c r="E83" s="15"/>
      <c r="F83" s="15"/>
      <c r="G83" s="15"/>
      <c r="H83" s="15"/>
      <c r="I83" s="15"/>
      <c r="J83" s="15"/>
      <c r="K83" s="15"/>
      <c r="L83" s="15"/>
    </row>
    <row r="84" spans="2:1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2:12">
      <c r="B85" s="15" t="s">
        <v>100</v>
      </c>
      <c r="C85" s="15"/>
      <c r="D85" s="15"/>
      <c r="E85" s="15" t="s">
        <v>101</v>
      </c>
      <c r="F85" s="15"/>
      <c r="G85" s="15"/>
      <c r="H85" s="15"/>
      <c r="I85" s="15"/>
      <c r="J85" s="15"/>
      <c r="K85" s="15"/>
      <c r="L85" s="15"/>
    </row>
    <row r="86" spans="2:12">
      <c r="B86" s="15" t="s">
        <v>34</v>
      </c>
      <c r="C86" s="15" t="s">
        <v>71</v>
      </c>
      <c r="D86" s="15"/>
      <c r="E86" s="15" t="s">
        <v>34</v>
      </c>
      <c r="F86" s="15"/>
      <c r="G86" s="15"/>
      <c r="H86" s="15" t="s">
        <v>34</v>
      </c>
      <c r="I86" s="15"/>
      <c r="J86" s="15"/>
      <c r="K86" s="15" t="s">
        <v>34</v>
      </c>
      <c r="L86" s="15"/>
    </row>
    <row r="87" spans="2:12">
      <c r="B87" s="15">
        <v>1</v>
      </c>
      <c r="C87" s="15">
        <v>25</v>
      </c>
      <c r="D87" s="15"/>
      <c r="E87" s="15">
        <v>1</v>
      </c>
      <c r="F87" s="15">
        <v>0</v>
      </c>
      <c r="G87" s="15"/>
      <c r="H87" s="15">
        <v>1</v>
      </c>
      <c r="I87" s="15">
        <v>5</v>
      </c>
      <c r="J87" s="15"/>
      <c r="K87" s="15">
        <v>1</v>
      </c>
      <c r="L87" s="15">
        <v>0</v>
      </c>
    </row>
    <row r="88" spans="2:12">
      <c r="B88" s="15">
        <v>2</v>
      </c>
      <c r="C88" s="15">
        <v>32.5</v>
      </c>
      <c r="D88" s="15"/>
      <c r="E88" s="15">
        <v>2</v>
      </c>
      <c r="F88" s="15">
        <v>18</v>
      </c>
      <c r="G88" s="15"/>
      <c r="H88" s="15">
        <v>2</v>
      </c>
      <c r="I88" s="15">
        <v>7</v>
      </c>
      <c r="J88" s="15"/>
      <c r="K88" s="15">
        <v>2</v>
      </c>
      <c r="L88" s="15">
        <v>6</v>
      </c>
    </row>
    <row r="89" spans="2:12">
      <c r="B89" s="15">
        <v>3</v>
      </c>
      <c r="C89" s="15">
        <v>40</v>
      </c>
      <c r="D89" s="15"/>
      <c r="E89" s="15">
        <v>3</v>
      </c>
      <c r="F89" s="15">
        <v>27</v>
      </c>
      <c r="G89" s="15"/>
      <c r="H89" s="15">
        <v>3</v>
      </c>
      <c r="I89" s="15">
        <v>9</v>
      </c>
      <c r="J89" s="15"/>
      <c r="K89" s="15">
        <v>3</v>
      </c>
      <c r="L89" s="15">
        <v>9</v>
      </c>
    </row>
    <row r="90" spans="2:12">
      <c r="B90" s="15">
        <v>4</v>
      </c>
      <c r="C90" s="15">
        <v>47</v>
      </c>
      <c r="D90" s="15"/>
      <c r="E90" s="15"/>
      <c r="F90" s="15"/>
      <c r="G90" s="15"/>
      <c r="H90" s="15">
        <v>4</v>
      </c>
      <c r="I90" s="15">
        <v>11</v>
      </c>
      <c r="J90" s="15"/>
      <c r="K90" s="15">
        <v>4</v>
      </c>
      <c r="L90" s="15">
        <v>12</v>
      </c>
    </row>
    <row r="91" spans="2:12">
      <c r="B91" s="15">
        <v>5</v>
      </c>
      <c r="C91" s="15">
        <v>54</v>
      </c>
      <c r="D91" s="15"/>
      <c r="E91" s="15"/>
      <c r="F91" s="15"/>
      <c r="G91" s="15"/>
      <c r="H91" s="15">
        <v>5</v>
      </c>
      <c r="I91" s="15">
        <v>15</v>
      </c>
      <c r="J91" s="15"/>
      <c r="K91" s="15">
        <v>5</v>
      </c>
      <c r="L91" s="15">
        <v>15</v>
      </c>
    </row>
    <row r="93" spans="2:12">
      <c r="B93" s="15">
        <v>7</v>
      </c>
      <c r="C93" s="15">
        <v>8</v>
      </c>
      <c r="D93" s="15"/>
      <c r="E93" s="15"/>
      <c r="F93" s="15"/>
      <c r="G93" s="15"/>
      <c r="H93" s="15"/>
      <c r="I93" s="15"/>
    </row>
  </sheetData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96"/>
  <sheetViews>
    <sheetView topLeftCell="A37" workbookViewId="0">
      <selection activeCell="B55" sqref="B55"/>
    </sheetView>
  </sheetViews>
  <sheetFormatPr defaultRowHeight="14.4"/>
  <cols>
    <col min="1" max="1" width="31.77734375" customWidth="1"/>
    <col min="2" max="2" width="15.6640625" bestFit="1" customWidth="1"/>
    <col min="3" max="3" width="11.77734375" bestFit="1" customWidth="1"/>
    <col min="4" max="4" width="17.33203125" bestFit="1" customWidth="1"/>
    <col min="5" max="5" width="14" bestFit="1" customWidth="1"/>
    <col min="6" max="6" width="7.10937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102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C5+C8+C10+(SUM(C11:C52))</f>
        <v>70.25</v>
      </c>
      <c r="D3" s="3">
        <f>SUM(D5:D52)</f>
        <v>7</v>
      </c>
      <c r="E3" s="3">
        <f>SUM(E5:E54)</f>
        <v>57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8"/>
    </row>
    <row r="5" spans="1:6" ht="115.2">
      <c r="A5" s="10" t="s">
        <v>73</v>
      </c>
      <c r="B5" s="2">
        <v>1</v>
      </c>
      <c r="C5" s="2">
        <v>11</v>
      </c>
      <c r="D5" s="2">
        <v>6</v>
      </c>
      <c r="E5" s="2">
        <v>30</v>
      </c>
      <c r="F5" s="8"/>
    </row>
    <row r="6" spans="1:6" ht="21">
      <c r="A6" s="7" t="s">
        <v>13</v>
      </c>
      <c r="B6" s="2">
        <v>1</v>
      </c>
      <c r="C6" s="2">
        <f>250-C3</f>
        <v>179.75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15</v>
      </c>
      <c r="B8" s="11">
        <v>1</v>
      </c>
      <c r="C8" s="2">
        <f>B8*12.5</f>
        <v>12.5</v>
      </c>
      <c r="D8" s="2">
        <v>0</v>
      </c>
      <c r="E8" s="2">
        <f>VLOOKUP(B8,E89:F95,2, 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8" t="s">
        <v>17</v>
      </c>
    </row>
    <row r="10" spans="1:6" ht="28.8">
      <c r="A10" s="10" t="s">
        <v>76</v>
      </c>
      <c r="B10" s="11">
        <v>1</v>
      </c>
      <c r="C10" s="2">
        <f>VLOOKUP(B10,B89:C93,2,FALSE)</f>
        <v>42.5</v>
      </c>
      <c r="D10" s="2">
        <f>B10*0</f>
        <v>0</v>
      </c>
      <c r="E10" s="2">
        <f>VLOOKUP(B10,B82:C86,2,FALSE)</f>
        <v>21</v>
      </c>
      <c r="F10" s="17">
        <f>B10*1</f>
        <v>1</v>
      </c>
    </row>
    <row r="11" spans="1:6">
      <c r="A11" s="10" t="s">
        <v>89</v>
      </c>
      <c r="B11" s="11">
        <v>0</v>
      </c>
      <c r="C11" s="2">
        <f>VLOOKUP(B11,E81:F83,2,FALSE)</f>
        <v>0</v>
      </c>
      <c r="D11" s="2">
        <f>VLOOKUP(B11,G81:H83,2,FALSE)</f>
        <v>0</v>
      </c>
      <c r="E11" s="2">
        <f>VLOOKUP(B11,E81:F83,2,FALSE)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>
      <c r="A14" s="10" t="s">
        <v>104</v>
      </c>
      <c r="B14" s="11">
        <v>0</v>
      </c>
      <c r="C14" s="2">
        <f>B14*1.5</f>
        <v>0</v>
      </c>
      <c r="D14" s="2">
        <f>B14*1</f>
        <v>0</v>
      </c>
      <c r="E14" s="2">
        <f>B14*20</f>
        <v>0</v>
      </c>
      <c r="F14" s="8"/>
    </row>
    <row r="15" spans="1:6" ht="21">
      <c r="A15" s="7" t="s">
        <v>42</v>
      </c>
      <c r="B15" s="5"/>
      <c r="C15" s="5"/>
      <c r="D15" s="5"/>
      <c r="E15" s="5"/>
      <c r="F15" s="8"/>
    </row>
    <row r="16" spans="1:6">
      <c r="A16" s="10" t="s">
        <v>15</v>
      </c>
      <c r="B16" s="11">
        <v>1</v>
      </c>
      <c r="C16" s="2">
        <f>B16*1.25</f>
        <v>1.25</v>
      </c>
      <c r="D16" s="2">
        <v>0</v>
      </c>
      <c r="E16" s="2">
        <f>B16*6</f>
        <v>6</v>
      </c>
      <c r="F16" s="8"/>
    </row>
    <row r="17" spans="1:6" ht="21">
      <c r="A17" s="7" t="s">
        <v>44</v>
      </c>
      <c r="B17" s="5"/>
      <c r="C17" s="5"/>
      <c r="D17" s="5"/>
      <c r="E17" s="5"/>
      <c r="F17" s="8"/>
    </row>
    <row r="18" spans="1:6">
      <c r="A18" s="10" t="s">
        <v>45</v>
      </c>
      <c r="B18" s="11">
        <v>0</v>
      </c>
      <c r="C18" s="2">
        <f>B18*3</f>
        <v>0</v>
      </c>
      <c r="D18" s="2">
        <v>0</v>
      </c>
      <c r="E18" s="2">
        <f>B18*4</f>
        <v>0</v>
      </c>
      <c r="F18" s="8"/>
    </row>
    <row r="19" spans="1:6">
      <c r="A19" s="10" t="s">
        <v>48</v>
      </c>
      <c r="B19" s="11">
        <v>0</v>
      </c>
      <c r="C19" s="2">
        <f>B19*0.5</f>
        <v>0</v>
      </c>
      <c r="D19" s="2">
        <v>0</v>
      </c>
      <c r="E19" s="2">
        <f>B19*8</f>
        <v>0</v>
      </c>
      <c r="F19" s="8"/>
    </row>
    <row r="20" spans="1:6" ht="28.8">
      <c r="A20" s="10" t="s">
        <v>68</v>
      </c>
      <c r="B20" s="11">
        <v>0</v>
      </c>
      <c r="C20" s="2">
        <f>B20*5</f>
        <v>0</v>
      </c>
      <c r="D20" s="2">
        <v>0</v>
      </c>
      <c r="E20" s="2">
        <f>B20*8</f>
        <v>0</v>
      </c>
      <c r="F20" s="8"/>
    </row>
    <row r="21" spans="1:6" ht="28.8">
      <c r="A21" s="10" t="s">
        <v>69</v>
      </c>
      <c r="B21" s="11">
        <v>0</v>
      </c>
      <c r="C21" s="2">
        <f>B21*7</f>
        <v>0</v>
      </c>
      <c r="D21" s="2">
        <f>B21*1</f>
        <v>0</v>
      </c>
      <c r="E21" s="2">
        <f>B21*10</f>
        <v>0</v>
      </c>
      <c r="F21" s="8"/>
    </row>
    <row r="22" spans="1:6">
      <c r="A22" s="10" t="s">
        <v>70</v>
      </c>
      <c r="B22" s="11">
        <v>0</v>
      </c>
      <c r="C22" s="2">
        <f>B22*5</f>
        <v>0</v>
      </c>
      <c r="D22" s="2">
        <f>B22*1</f>
        <v>0</v>
      </c>
      <c r="E22" s="2">
        <f>B22*10</f>
        <v>0</v>
      </c>
      <c r="F22" s="8"/>
    </row>
    <row r="23" spans="1:6" ht="21">
      <c r="A23" s="7" t="s">
        <v>19</v>
      </c>
      <c r="B23" s="5"/>
      <c r="C23" s="5"/>
      <c r="D23" s="5"/>
      <c r="E23" s="5"/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50</v>
      </c>
      <c r="B25" s="11">
        <v>0</v>
      </c>
      <c r="C25" s="2">
        <f>B25*1</f>
        <v>0</v>
      </c>
      <c r="D25" s="2">
        <f>B25*0</f>
        <v>0</v>
      </c>
      <c r="E25" s="2">
        <f>B25*1</f>
        <v>0</v>
      </c>
      <c r="F25" s="8"/>
    </row>
    <row r="26" spans="1:6" ht="28.8">
      <c r="A26" s="10" t="s">
        <v>51</v>
      </c>
      <c r="B26" s="11">
        <v>0</v>
      </c>
      <c r="C26" s="2">
        <f>B26*1</f>
        <v>0</v>
      </c>
      <c r="D26" s="2">
        <f>B26*0</f>
        <v>0</v>
      </c>
      <c r="E26" s="2">
        <f>B26*1</f>
        <v>0</v>
      </c>
      <c r="F26" s="8"/>
    </row>
    <row r="27" spans="1:6" ht="43.2">
      <c r="A27" s="10" t="s">
        <v>52</v>
      </c>
      <c r="B27" s="11">
        <v>0</v>
      </c>
      <c r="C27" s="2">
        <f>B27*0.05</f>
        <v>0</v>
      </c>
      <c r="D27" s="2">
        <f>B27*0</f>
        <v>0</v>
      </c>
      <c r="E27" s="2">
        <f>B27*1</f>
        <v>0</v>
      </c>
      <c r="F27" s="8"/>
    </row>
    <row r="28" spans="1:6" ht="28.8">
      <c r="A28" s="10" t="s">
        <v>53</v>
      </c>
      <c r="B28" s="11">
        <v>0</v>
      </c>
      <c r="C28" s="2">
        <f>B28*0.1</f>
        <v>0</v>
      </c>
      <c r="D28" s="2">
        <f>B28*0</f>
        <v>0</v>
      </c>
      <c r="E28" s="2">
        <f>B28*8</f>
        <v>0</v>
      </c>
      <c r="F28" s="8"/>
    </row>
    <row r="29" spans="1:6">
      <c r="A29" s="10" t="s">
        <v>54</v>
      </c>
      <c r="B29" s="11">
        <v>0</v>
      </c>
      <c r="C29" s="2">
        <f>B29*12</f>
        <v>0</v>
      </c>
      <c r="D29" s="2">
        <f>B29*1</f>
        <v>0</v>
      </c>
      <c r="E29" s="2">
        <f>B29*18</f>
        <v>0</v>
      </c>
      <c r="F29" s="8"/>
    </row>
    <row r="30" spans="1:6">
      <c r="A30" s="10" t="s">
        <v>55</v>
      </c>
      <c r="B30" s="11">
        <v>0</v>
      </c>
      <c r="C30" s="2">
        <f>B30*23</f>
        <v>0</v>
      </c>
      <c r="D30" s="2">
        <f>B30*3</f>
        <v>0</v>
      </c>
      <c r="E30" s="2">
        <f>B30*60</f>
        <v>0</v>
      </c>
      <c r="F30" s="8"/>
    </row>
    <row r="31" spans="1:6">
      <c r="A31" s="10" t="s">
        <v>78</v>
      </c>
      <c r="B31" s="11">
        <v>0</v>
      </c>
      <c r="C31" s="2">
        <f>B31*20</f>
        <v>0</v>
      </c>
      <c r="D31" s="2">
        <v>0</v>
      </c>
      <c r="E31" s="2">
        <f>B31*30</f>
        <v>0</v>
      </c>
      <c r="F31" s="8"/>
    </row>
    <row r="32" spans="1:6">
      <c r="A32" s="10" t="s">
        <v>79</v>
      </c>
      <c r="B32" s="11">
        <v>0</v>
      </c>
      <c r="C32" s="2">
        <f>B32*20</f>
        <v>0</v>
      </c>
      <c r="D32" s="2">
        <f>B32*1</f>
        <v>0</v>
      </c>
      <c r="E32" s="2">
        <f>B32*20</f>
        <v>0</v>
      </c>
      <c r="F32" s="8"/>
    </row>
    <row r="33" spans="1:6">
      <c r="A33" s="10" t="s">
        <v>105</v>
      </c>
      <c r="B33" s="11">
        <v>0</v>
      </c>
      <c r="C33" s="2">
        <f>B33*60</f>
        <v>0</v>
      </c>
      <c r="D33" s="2">
        <f>B33*8</f>
        <v>0</v>
      </c>
      <c r="E33" s="2">
        <f>B33*160</f>
        <v>0</v>
      </c>
      <c r="F33" s="8"/>
    </row>
    <row r="34" spans="1:6">
      <c r="A34" s="10" t="s">
        <v>106</v>
      </c>
      <c r="B34" s="11">
        <v>0</v>
      </c>
      <c r="C34" s="2">
        <f>B34*100</f>
        <v>0</v>
      </c>
      <c r="D34" s="2">
        <f>B34*20</f>
        <v>0</v>
      </c>
      <c r="E34" s="2">
        <f>B34*600</f>
        <v>0</v>
      </c>
      <c r="F34" s="8"/>
    </row>
    <row r="35" spans="1:6">
      <c r="A35" s="10" t="s">
        <v>80</v>
      </c>
      <c r="B35" s="11">
        <v>0</v>
      </c>
      <c r="C35" s="2">
        <f>B35*20</f>
        <v>0</v>
      </c>
      <c r="D35" s="2">
        <f>B35*2</f>
        <v>0</v>
      </c>
      <c r="E35" s="2">
        <f>B35*30</f>
        <v>0</v>
      </c>
      <c r="F35" s="8"/>
    </row>
    <row r="36" spans="1:6">
      <c r="A36" s="10" t="s">
        <v>81</v>
      </c>
      <c r="B36" s="11">
        <v>0</v>
      </c>
      <c r="C36" s="2">
        <f>B36*10</f>
        <v>0</v>
      </c>
      <c r="D36" s="2">
        <v>0</v>
      </c>
      <c r="E36" s="2">
        <f>B36*150</f>
        <v>0</v>
      </c>
      <c r="F36" s="8"/>
    </row>
    <row r="37" spans="1:6">
      <c r="A37" s="10" t="s">
        <v>94</v>
      </c>
      <c r="B37" s="11">
        <v>0</v>
      </c>
      <c r="C37" s="2">
        <f>B37*150</f>
        <v>0</v>
      </c>
      <c r="D37" s="2">
        <f>B37*11</f>
        <v>0</v>
      </c>
      <c r="E37" s="2"/>
      <c r="F37" s="8"/>
    </row>
    <row r="38" spans="1:6">
      <c r="A38" s="10" t="s">
        <v>82</v>
      </c>
      <c r="B38" s="11">
        <v>0</v>
      </c>
      <c r="C38" s="2">
        <f>B38*1</f>
        <v>0</v>
      </c>
      <c r="D38" s="2">
        <f>B38*0</f>
        <v>0</v>
      </c>
      <c r="E38" s="2">
        <f>B38*1</f>
        <v>0</v>
      </c>
      <c r="F38" s="8"/>
    </row>
    <row r="39" spans="1:6">
      <c r="A39" s="10" t="s">
        <v>83</v>
      </c>
      <c r="B39" s="11">
        <v>0</v>
      </c>
      <c r="C39" s="2">
        <f>B39*25</f>
        <v>0</v>
      </c>
      <c r="D39" s="2">
        <f>B39*2</f>
        <v>0</v>
      </c>
      <c r="E39" s="2">
        <f>B39*20</f>
        <v>0</v>
      </c>
      <c r="F39" s="8"/>
    </row>
    <row r="40" spans="1:6">
      <c r="A40" s="10" t="s">
        <v>84</v>
      </c>
      <c r="B40" s="11">
        <v>0</v>
      </c>
      <c r="C40" s="2">
        <f>B40*23</f>
        <v>0</v>
      </c>
      <c r="D40" s="2">
        <f>B40*3</f>
        <v>0</v>
      </c>
      <c r="E40" s="2">
        <f>B40*60</f>
        <v>0</v>
      </c>
      <c r="F40" s="8"/>
    </row>
    <row r="41" spans="1:6">
      <c r="A41" s="10" t="s">
        <v>95</v>
      </c>
      <c r="B41" s="11">
        <v>0</v>
      </c>
      <c r="C41" s="2">
        <f>B41*40</f>
        <v>0</v>
      </c>
      <c r="D41" s="2">
        <f>B41*3</f>
        <v>0</v>
      </c>
      <c r="E41" s="2">
        <f>B41*150</f>
        <v>0</v>
      </c>
      <c r="F41" s="8"/>
    </row>
    <row r="42" spans="1:6">
      <c r="A42" s="10" t="s">
        <v>96</v>
      </c>
      <c r="B42" s="11">
        <v>0</v>
      </c>
      <c r="C42" s="2">
        <f>B42*40</f>
        <v>0</v>
      </c>
      <c r="D42" s="2">
        <f>B42*5</f>
        <v>0</v>
      </c>
      <c r="E42" s="2">
        <f>B42*100</f>
        <v>0</v>
      </c>
      <c r="F42" s="8"/>
    </row>
    <row r="43" spans="1:6">
      <c r="A43" s="10" t="s">
        <v>97</v>
      </c>
      <c r="B43" s="11">
        <v>0</v>
      </c>
      <c r="C43" s="2">
        <f>B43*50</f>
        <v>0</v>
      </c>
      <c r="D43" s="2">
        <f>B43*16</f>
        <v>0</v>
      </c>
      <c r="E43" s="2">
        <f>B43*360</f>
        <v>0</v>
      </c>
      <c r="F43" s="8"/>
    </row>
    <row r="44" spans="1:6">
      <c r="A44" s="10" t="s">
        <v>85</v>
      </c>
      <c r="B44" s="11">
        <v>0</v>
      </c>
      <c r="C44" s="2">
        <f>B44*28</f>
        <v>0</v>
      </c>
      <c r="D44" s="2">
        <f>B44*8</f>
        <v>0</v>
      </c>
      <c r="E44" s="2">
        <f>B44*120</f>
        <v>0</v>
      </c>
      <c r="F44" s="8"/>
    </row>
    <row r="45" spans="1:6">
      <c r="A45" s="10" t="s">
        <v>90</v>
      </c>
      <c r="B45" s="11">
        <v>0</v>
      </c>
      <c r="C45" s="2">
        <f>B45*10</f>
        <v>0</v>
      </c>
      <c r="D45" s="2">
        <f>B45*2</f>
        <v>0</v>
      </c>
      <c r="E45" s="2">
        <f>B45*10</f>
        <v>0</v>
      </c>
      <c r="F45" s="8"/>
    </row>
    <row r="46" spans="1:6" ht="28.8">
      <c r="A46" s="10" t="s">
        <v>91</v>
      </c>
      <c r="B46" s="11">
        <v>0</v>
      </c>
      <c r="C46" s="11">
        <v>0</v>
      </c>
      <c r="D46" s="11">
        <v>0</v>
      </c>
      <c r="E46" s="11">
        <v>0</v>
      </c>
      <c r="F46" s="8"/>
    </row>
    <row r="47" spans="1:6">
      <c r="A47" s="10" t="s">
        <v>92</v>
      </c>
      <c r="B47" s="11">
        <v>0</v>
      </c>
      <c r="C47" s="2">
        <f>B47*50</f>
        <v>0</v>
      </c>
      <c r="D47" s="2">
        <v>0</v>
      </c>
      <c r="E47" s="2">
        <f>B47*100</f>
        <v>0</v>
      </c>
      <c r="F47" s="8"/>
    </row>
    <row r="48" spans="1:6" ht="43.2">
      <c r="A48" s="10" t="s">
        <v>56</v>
      </c>
      <c r="B48" s="11">
        <v>0</v>
      </c>
      <c r="C48" s="2">
        <f>B48*6</f>
        <v>0</v>
      </c>
      <c r="D48" s="2">
        <f>B48*1</f>
        <v>0</v>
      </c>
      <c r="E48" s="2">
        <f>B48*15</f>
        <v>0</v>
      </c>
      <c r="F48" s="8"/>
    </row>
    <row r="49" spans="1:6" ht="21">
      <c r="A49" s="7" t="s">
        <v>36</v>
      </c>
      <c r="B49" s="5"/>
      <c r="C49" s="5"/>
      <c r="D49" s="5"/>
      <c r="E49" s="5"/>
      <c r="F49" s="8"/>
    </row>
    <row r="50" spans="1:6">
      <c r="A50" s="9" t="s">
        <v>57</v>
      </c>
      <c r="B50" s="11">
        <v>0</v>
      </c>
      <c r="C50" s="2">
        <f>B50*7</f>
        <v>0</v>
      </c>
      <c r="D50" s="2">
        <v>0</v>
      </c>
      <c r="E50" s="2">
        <f>B50*1</f>
        <v>0</v>
      </c>
      <c r="F50" s="8"/>
    </row>
    <row r="51" spans="1:6">
      <c r="A51" s="10" t="s">
        <v>86</v>
      </c>
      <c r="B51" s="11">
        <v>0</v>
      </c>
      <c r="C51" s="2">
        <f>B51*12</f>
        <v>0</v>
      </c>
      <c r="D51" s="2">
        <v>0</v>
      </c>
      <c r="E51" s="2">
        <f>B51*10</f>
        <v>0</v>
      </c>
      <c r="F51" s="8"/>
    </row>
    <row r="52" spans="1:6">
      <c r="A52" s="10" t="s">
        <v>58</v>
      </c>
      <c r="B52" s="11">
        <v>0</v>
      </c>
      <c r="C52" s="2">
        <f>B52*0.25</f>
        <v>0</v>
      </c>
      <c r="D52" s="2">
        <v>0</v>
      </c>
      <c r="E52" s="2">
        <f>B52*1</f>
        <v>0</v>
      </c>
      <c r="F52" s="8"/>
    </row>
    <row r="53" spans="1:6" ht="21">
      <c r="A53" s="7" t="s">
        <v>28</v>
      </c>
      <c r="F53" s="8"/>
    </row>
    <row r="54" spans="1:6">
      <c r="A54" s="9" t="s">
        <v>29</v>
      </c>
      <c r="B54">
        <f>250*10</f>
        <v>2500</v>
      </c>
      <c r="F54" s="8"/>
    </row>
    <row r="55" spans="1:6">
      <c r="A55" s="9" t="s">
        <v>30</v>
      </c>
      <c r="B55">
        <f>B54*0.75</f>
        <v>1875</v>
      </c>
      <c r="F55" s="8"/>
    </row>
    <row r="56" spans="1:6">
      <c r="A56" s="9" t="s">
        <v>31</v>
      </c>
      <c r="B56">
        <f>B54*0.5</f>
        <v>1250</v>
      </c>
      <c r="F56" s="8"/>
    </row>
    <row r="57" spans="1:6">
      <c r="A57" s="9" t="s">
        <v>32</v>
      </c>
      <c r="B57">
        <f>B54*0.25</f>
        <v>625</v>
      </c>
      <c r="F57" s="8"/>
    </row>
    <row r="58" spans="1:6" ht="21">
      <c r="A58" s="7" t="s">
        <v>33</v>
      </c>
      <c r="F58" s="8"/>
    </row>
    <row r="59" spans="1:6">
      <c r="A59" s="9"/>
      <c r="F59" s="8"/>
    </row>
    <row r="60" spans="1:6">
      <c r="A60" s="9"/>
      <c r="F60" s="8"/>
    </row>
    <row r="61" spans="1:6">
      <c r="A61" s="12"/>
      <c r="B61" s="13"/>
      <c r="C61" s="13"/>
      <c r="D61" s="13"/>
      <c r="E61" s="13"/>
      <c r="F61" s="14"/>
    </row>
    <row r="80" spans="2:12">
      <c r="B80" s="15"/>
      <c r="C80" s="15"/>
      <c r="D80" s="15"/>
      <c r="E80" s="15" t="s">
        <v>98</v>
      </c>
      <c r="F80" s="15"/>
      <c r="G80" s="15" t="s">
        <v>99</v>
      </c>
      <c r="H80" s="15"/>
      <c r="I80" s="15"/>
      <c r="J80" s="15"/>
      <c r="K80" s="15"/>
      <c r="L80" s="15"/>
    </row>
    <row r="81" spans="2:12">
      <c r="B81" s="15" t="s">
        <v>107</v>
      </c>
      <c r="C81" s="15"/>
      <c r="D81" s="15"/>
      <c r="E81" s="15">
        <v>0</v>
      </c>
      <c r="F81" s="15">
        <v>0</v>
      </c>
      <c r="G81" s="15">
        <v>0</v>
      </c>
      <c r="H81" s="15">
        <v>0</v>
      </c>
      <c r="I81" s="15"/>
      <c r="J81" s="15"/>
      <c r="K81" s="15"/>
      <c r="L81" s="15"/>
    </row>
    <row r="82" spans="2:12">
      <c r="B82" s="15">
        <v>1</v>
      </c>
      <c r="C82" s="15">
        <v>21</v>
      </c>
      <c r="D82" s="15"/>
      <c r="E82" s="15">
        <v>1</v>
      </c>
      <c r="F82" s="15">
        <v>36</v>
      </c>
      <c r="G82" s="15">
        <v>1</v>
      </c>
      <c r="H82" s="15">
        <v>1</v>
      </c>
      <c r="I82" s="15"/>
      <c r="J82" s="15"/>
      <c r="K82" s="15"/>
      <c r="L82" s="15"/>
    </row>
    <row r="83" spans="2:12">
      <c r="B83" s="15">
        <v>2</v>
      </c>
      <c r="C83" s="15">
        <v>30</v>
      </c>
      <c r="D83" s="15"/>
      <c r="E83" s="15">
        <v>2</v>
      </c>
      <c r="F83" s="15">
        <v>61</v>
      </c>
      <c r="G83" s="15">
        <v>2</v>
      </c>
      <c r="H83" s="15">
        <v>2</v>
      </c>
      <c r="I83" s="15"/>
      <c r="J83" s="15"/>
      <c r="K83" s="15"/>
      <c r="L83" s="15"/>
    </row>
    <row r="84" spans="2:12">
      <c r="B84" s="15">
        <v>3</v>
      </c>
      <c r="C84" s="15">
        <v>38</v>
      </c>
      <c r="D84" s="15"/>
      <c r="E84" s="15"/>
      <c r="F84" s="15"/>
      <c r="G84" s="15"/>
      <c r="H84" s="15"/>
      <c r="I84" s="15"/>
      <c r="J84" s="15"/>
      <c r="K84" s="15"/>
      <c r="L84" s="15"/>
    </row>
    <row r="85" spans="2:12">
      <c r="B85" s="15">
        <v>4</v>
      </c>
      <c r="C85" s="15">
        <v>47</v>
      </c>
      <c r="D85" s="15"/>
      <c r="E85" s="15"/>
      <c r="F85" s="15"/>
      <c r="G85" s="15"/>
      <c r="H85" s="15"/>
      <c r="I85" s="15"/>
      <c r="J85" s="15"/>
      <c r="K85" s="15"/>
      <c r="L85" s="15"/>
    </row>
    <row r="86" spans="2:12">
      <c r="B86" s="15">
        <v>5</v>
      </c>
      <c r="C86" s="15">
        <v>22</v>
      </c>
      <c r="D86" s="15"/>
      <c r="E86" s="15"/>
      <c r="F86" s="15"/>
      <c r="G86" s="15"/>
      <c r="H86" s="15"/>
      <c r="I86" s="15"/>
      <c r="J86" s="15"/>
      <c r="K86" s="15"/>
      <c r="L86" s="15"/>
    </row>
    <row r="87" spans="2:1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>
      <c r="B88" s="15" t="s">
        <v>100</v>
      </c>
      <c r="C88" s="15"/>
      <c r="D88" s="15"/>
      <c r="E88" s="15" t="s">
        <v>101</v>
      </c>
      <c r="F88" s="15"/>
      <c r="G88" s="15"/>
      <c r="H88" s="15"/>
      <c r="I88" s="15"/>
      <c r="J88" s="15"/>
      <c r="K88" s="15"/>
      <c r="L88" s="15"/>
    </row>
    <row r="89" spans="2:12">
      <c r="B89" s="15" t="s">
        <v>34</v>
      </c>
      <c r="C89" s="15" t="s">
        <v>71</v>
      </c>
      <c r="D89" s="15"/>
      <c r="E89" s="15" t="s">
        <v>34</v>
      </c>
      <c r="F89" s="15"/>
      <c r="G89" s="15"/>
      <c r="H89" s="15" t="s">
        <v>34</v>
      </c>
      <c r="I89" s="15"/>
      <c r="J89" s="15"/>
      <c r="K89" s="15" t="s">
        <v>34</v>
      </c>
      <c r="L89" s="15"/>
    </row>
    <row r="90" spans="2:12">
      <c r="B90" s="15">
        <v>1</v>
      </c>
      <c r="C90" s="15">
        <v>42.5</v>
      </c>
      <c r="D90" s="15"/>
      <c r="E90" s="15">
        <v>1</v>
      </c>
      <c r="F90" s="15">
        <v>0</v>
      </c>
      <c r="G90" s="15"/>
      <c r="H90" s="15">
        <v>1</v>
      </c>
      <c r="I90" s="15">
        <v>5</v>
      </c>
      <c r="J90" s="15"/>
      <c r="K90" s="15">
        <v>1</v>
      </c>
      <c r="L90" s="15">
        <v>0</v>
      </c>
    </row>
    <row r="91" spans="2:12">
      <c r="B91" s="15">
        <v>2</v>
      </c>
      <c r="C91" s="15">
        <v>60</v>
      </c>
      <c r="D91" s="15"/>
      <c r="E91" s="15">
        <v>2</v>
      </c>
      <c r="F91" s="15">
        <v>25</v>
      </c>
      <c r="G91" s="15"/>
      <c r="H91" s="15">
        <v>2</v>
      </c>
      <c r="I91" s="15">
        <v>7</v>
      </c>
      <c r="J91" s="15"/>
      <c r="K91" s="15">
        <v>2</v>
      </c>
      <c r="L91" s="15">
        <v>6</v>
      </c>
    </row>
    <row r="92" spans="2:12">
      <c r="B92" s="15">
        <v>3</v>
      </c>
      <c r="C92" s="15">
        <v>77.5</v>
      </c>
      <c r="D92" s="15"/>
      <c r="E92" s="15">
        <v>3</v>
      </c>
      <c r="F92" s="15">
        <v>37</v>
      </c>
      <c r="G92" s="15"/>
      <c r="H92" s="15">
        <v>3</v>
      </c>
      <c r="I92" s="15">
        <v>9</v>
      </c>
      <c r="J92" s="15"/>
      <c r="K92" s="15">
        <v>3</v>
      </c>
      <c r="L92" s="15">
        <v>9</v>
      </c>
    </row>
    <row r="93" spans="2:12">
      <c r="B93" s="15">
        <v>4</v>
      </c>
      <c r="C93" s="15">
        <v>95</v>
      </c>
      <c r="D93" s="15"/>
      <c r="E93" s="15"/>
      <c r="F93" s="15"/>
      <c r="G93" s="15"/>
      <c r="H93" s="15">
        <v>4</v>
      </c>
      <c r="I93" s="15">
        <v>11</v>
      </c>
      <c r="J93" s="15"/>
      <c r="K93" s="15">
        <v>4</v>
      </c>
      <c r="L93" s="15">
        <v>12</v>
      </c>
    </row>
    <row r="94" spans="2:12">
      <c r="B94" s="15">
        <v>5</v>
      </c>
      <c r="C94" s="15">
        <v>54</v>
      </c>
      <c r="D94" s="15"/>
      <c r="E94" s="15"/>
      <c r="F94" s="15"/>
      <c r="G94" s="15"/>
      <c r="H94" s="15">
        <v>5</v>
      </c>
      <c r="I94" s="15">
        <v>15</v>
      </c>
      <c r="J94" s="15"/>
      <c r="K94" s="15">
        <v>5</v>
      </c>
      <c r="L94" s="15">
        <v>15</v>
      </c>
    </row>
    <row r="96" spans="2:12">
      <c r="B96" s="15">
        <v>7</v>
      </c>
      <c r="C96" s="15">
        <v>8</v>
      </c>
      <c r="D96" s="15"/>
      <c r="E96" s="15"/>
      <c r="F96" s="15"/>
      <c r="G96" s="15"/>
      <c r="H96" s="15"/>
      <c r="I96" s="15"/>
    </row>
  </sheetData>
  <pageMargins left="0.70000000000000007" right="0.70000000000000007" top="0.75" bottom="0.75" header="0.30000000000000004" footer="0.30000000000000004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5"/>
  <sheetViews>
    <sheetView topLeftCell="A37" workbookViewId="0">
      <selection activeCell="B54" sqref="B54"/>
    </sheetView>
  </sheetViews>
  <sheetFormatPr defaultRowHeight="14.4"/>
  <cols>
    <col min="1" max="1" width="31.77734375" bestFit="1" customWidth="1"/>
    <col min="2" max="2" width="16" bestFit="1" customWidth="1"/>
    <col min="3" max="3" width="12.109375" bestFit="1" customWidth="1"/>
    <col min="4" max="4" width="17.5546875" bestFit="1" customWidth="1"/>
    <col min="5" max="5" width="16" bestFit="1" customWidth="1"/>
    <col min="6" max="6" width="7.664062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108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C5+C8+C10+(SUM(C11:C51))</f>
        <v>73.5</v>
      </c>
      <c r="D3" s="3">
        <f>SUM(D5:D56)</f>
        <v>7</v>
      </c>
      <c r="E3" s="3">
        <f>SUM(E5:E54)</f>
        <v>63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8"/>
    </row>
    <row r="5" spans="1:6" ht="115.2">
      <c r="A5" s="10" t="s">
        <v>73</v>
      </c>
      <c r="B5" s="2">
        <v>1</v>
      </c>
      <c r="C5" s="2">
        <v>12</v>
      </c>
      <c r="D5" s="2">
        <v>6</v>
      </c>
      <c r="E5" s="2">
        <v>35</v>
      </c>
      <c r="F5" s="8"/>
    </row>
    <row r="6" spans="1:6" ht="21">
      <c r="A6" s="7" t="s">
        <v>13</v>
      </c>
      <c r="B6" s="2">
        <v>1</v>
      </c>
      <c r="C6" s="2">
        <f>300-C3</f>
        <v>226.5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15</v>
      </c>
      <c r="B8" s="11">
        <v>1</v>
      </c>
      <c r="C8" s="2">
        <f>B8*15</f>
        <v>15</v>
      </c>
      <c r="D8" s="2">
        <v>0</v>
      </c>
      <c r="E8" s="2">
        <f>VLOOKUP(B8,E88:F94,2, 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5" t="s">
        <v>17</v>
      </c>
    </row>
    <row r="10" spans="1:6" ht="28.8">
      <c r="A10" s="10" t="s">
        <v>109</v>
      </c>
      <c r="B10" s="11">
        <v>1</v>
      </c>
      <c r="C10" s="2">
        <f>VLOOKUP(B10,B88:C92,2,FALSE)</f>
        <v>42</v>
      </c>
      <c r="D10" s="2">
        <f>B10*0</f>
        <v>0</v>
      </c>
      <c r="E10" s="2">
        <f>VLOOKUP(B10,B81:C85,2,FALSE)</f>
        <v>21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VLOOKUP(B11,E80:F82,2,FALSE)</f>
        <v>0</v>
      </c>
      <c r="D11" s="2">
        <f>VLOOKUP(B11,G80:H82,2,FALSE)</f>
        <v>0</v>
      </c>
      <c r="E11" s="2">
        <f>VLOOKUP(B11,E80:F82,2,FALSE)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 ht="21">
      <c r="A14" s="7" t="s">
        <v>42</v>
      </c>
      <c r="B14" s="5"/>
      <c r="C14" s="5"/>
      <c r="D14" s="5"/>
      <c r="E14" s="5"/>
      <c r="F14" s="8"/>
    </row>
    <row r="15" spans="1:6">
      <c r="A15" s="10" t="s">
        <v>15</v>
      </c>
      <c r="B15" s="11">
        <v>1</v>
      </c>
      <c r="C15" s="2">
        <f>B15*1.5</f>
        <v>1.5</v>
      </c>
      <c r="D15" s="2">
        <v>0</v>
      </c>
      <c r="E15" s="2">
        <f>VLOOKUP(B15,H88:I91,2,FALSE)</f>
        <v>7</v>
      </c>
      <c r="F15" s="8"/>
    </row>
    <row r="16" spans="1:6" ht="21">
      <c r="A16" s="7" t="s">
        <v>44</v>
      </c>
      <c r="B16" s="5"/>
      <c r="C16" s="5"/>
      <c r="D16" s="5"/>
      <c r="E16" s="5"/>
      <c r="F16" s="8"/>
    </row>
    <row r="17" spans="1:6">
      <c r="A17" s="10" t="s">
        <v>45</v>
      </c>
      <c r="B17" s="11">
        <v>0</v>
      </c>
      <c r="C17" s="2">
        <f>B17*3</f>
        <v>0</v>
      </c>
      <c r="D17" s="2">
        <v>0</v>
      </c>
      <c r="E17" s="2">
        <f>B17*4</f>
        <v>0</v>
      </c>
      <c r="F17" s="8"/>
    </row>
    <row r="18" spans="1:6">
      <c r="A18" s="10" t="s">
        <v>48</v>
      </c>
      <c r="B18" s="11">
        <v>0</v>
      </c>
      <c r="C18" s="2">
        <f>B18*0.5</f>
        <v>0</v>
      </c>
      <c r="D18" s="2">
        <v>0</v>
      </c>
      <c r="E18" s="2">
        <f>B18*8</f>
        <v>0</v>
      </c>
      <c r="F18" s="8"/>
    </row>
    <row r="19" spans="1:6" ht="28.8">
      <c r="A19" s="10" t="s">
        <v>68</v>
      </c>
      <c r="B19" s="11">
        <v>0</v>
      </c>
      <c r="C19" s="2">
        <f>B19*5</f>
        <v>0</v>
      </c>
      <c r="D19" s="2">
        <v>0</v>
      </c>
      <c r="E19" s="2">
        <f>B19*8</f>
        <v>0</v>
      </c>
      <c r="F19" s="8"/>
    </row>
    <row r="20" spans="1:6" ht="28.8">
      <c r="A20" s="10" t="s">
        <v>69</v>
      </c>
      <c r="B20" s="11">
        <v>0</v>
      </c>
      <c r="C20" s="2">
        <f>B20*7</f>
        <v>0</v>
      </c>
      <c r="D20" s="2">
        <f>B20*1</f>
        <v>0</v>
      </c>
      <c r="E20" s="2">
        <f>B20*10</f>
        <v>0</v>
      </c>
      <c r="F20" s="8"/>
    </row>
    <row r="21" spans="1:6">
      <c r="A21" s="10" t="s">
        <v>70</v>
      </c>
      <c r="B21" s="11">
        <v>0</v>
      </c>
      <c r="C21" s="2">
        <f>B21*5</f>
        <v>0</v>
      </c>
      <c r="D21" s="2">
        <f>B21*1</f>
        <v>0</v>
      </c>
      <c r="E21" s="2">
        <f>B21*10</f>
        <v>0</v>
      </c>
      <c r="F21" s="8"/>
    </row>
    <row r="22" spans="1:6" ht="21">
      <c r="A22" s="7" t="s">
        <v>19</v>
      </c>
      <c r="B22" s="5"/>
      <c r="C22" s="5"/>
      <c r="D22" s="5"/>
      <c r="E22" s="5"/>
      <c r="F22" s="8"/>
    </row>
    <row r="23" spans="1:6">
      <c r="A23" s="10" t="s">
        <v>78</v>
      </c>
      <c r="B23" s="11">
        <v>0</v>
      </c>
      <c r="C23" s="2">
        <f>B23*20</f>
        <v>0</v>
      </c>
      <c r="D23" s="2">
        <v>0</v>
      </c>
      <c r="E23" s="2">
        <f>B23*30</f>
        <v>0</v>
      </c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79</v>
      </c>
      <c r="B25" s="11">
        <v>0</v>
      </c>
      <c r="C25" s="2">
        <f>B25*20</f>
        <v>0</v>
      </c>
      <c r="D25" s="2">
        <f>B25*1</f>
        <v>0</v>
      </c>
      <c r="E25" s="2">
        <f>B25*20</f>
        <v>0</v>
      </c>
      <c r="F25" s="8"/>
    </row>
    <row r="26" spans="1:6">
      <c r="A26" s="10" t="s">
        <v>80</v>
      </c>
      <c r="B26" s="11">
        <v>0</v>
      </c>
      <c r="C26" s="2">
        <f>B26*20</f>
        <v>0</v>
      </c>
      <c r="D26" s="2">
        <f>B26*2</f>
        <v>0</v>
      </c>
      <c r="E26" s="2">
        <f>B26*30</f>
        <v>0</v>
      </c>
      <c r="F26" s="8"/>
    </row>
    <row r="27" spans="1:6">
      <c r="A27" s="10" t="s">
        <v>81</v>
      </c>
      <c r="B27" s="11">
        <v>0</v>
      </c>
      <c r="C27" s="2">
        <f>B27*10</f>
        <v>0</v>
      </c>
      <c r="D27" s="2">
        <v>0</v>
      </c>
      <c r="E27" s="2">
        <f>B27*150</f>
        <v>0</v>
      </c>
      <c r="F27" s="8"/>
    </row>
    <row r="28" spans="1:6">
      <c r="A28" s="10" t="s">
        <v>94</v>
      </c>
      <c r="B28" s="11">
        <v>0</v>
      </c>
      <c r="C28" s="2">
        <f>B28*150</f>
        <v>0</v>
      </c>
      <c r="D28" s="2">
        <f>B28*11</f>
        <v>0</v>
      </c>
      <c r="E28" s="2"/>
      <c r="F28" s="8"/>
    </row>
    <row r="29" spans="1:6">
      <c r="A29" s="10" t="s">
        <v>90</v>
      </c>
      <c r="B29" s="11">
        <v>0</v>
      </c>
      <c r="C29" s="2">
        <f>B29*10</f>
        <v>0</v>
      </c>
      <c r="D29" s="2">
        <f>B29*2</f>
        <v>0</v>
      </c>
      <c r="E29" s="2">
        <f>B29*10</f>
        <v>0</v>
      </c>
      <c r="F29" s="8"/>
    </row>
    <row r="30" spans="1:6" ht="28.8">
      <c r="A30" s="10" t="s">
        <v>91</v>
      </c>
      <c r="B30" s="11">
        <v>0</v>
      </c>
      <c r="C30" s="11">
        <v>0</v>
      </c>
      <c r="D30" s="11">
        <v>0</v>
      </c>
      <c r="E30" s="11">
        <v>0</v>
      </c>
      <c r="F30" s="8"/>
    </row>
    <row r="31" spans="1:6">
      <c r="A31" s="10" t="s">
        <v>92</v>
      </c>
      <c r="B31" s="11">
        <v>0</v>
      </c>
      <c r="C31" s="2">
        <f>B31*50</f>
        <v>0</v>
      </c>
      <c r="D31" s="2">
        <v>0</v>
      </c>
      <c r="E31" s="2">
        <f>B31*100</f>
        <v>0</v>
      </c>
      <c r="F31" s="8"/>
    </row>
    <row r="32" spans="1:6">
      <c r="A32" s="10" t="s">
        <v>50</v>
      </c>
      <c r="B32" s="11">
        <v>0</v>
      </c>
      <c r="C32" s="2">
        <f>B32*1</f>
        <v>0</v>
      </c>
      <c r="D32" s="2">
        <f>B32*0</f>
        <v>0</v>
      </c>
      <c r="E32" s="2">
        <f>B32*1</f>
        <v>0</v>
      </c>
      <c r="F32" s="8"/>
    </row>
    <row r="33" spans="1:6">
      <c r="A33" s="10" t="s">
        <v>82</v>
      </c>
      <c r="B33" s="11">
        <v>0</v>
      </c>
      <c r="C33" s="2">
        <f>B33*1</f>
        <v>0</v>
      </c>
      <c r="D33" s="2">
        <f>B33*0</f>
        <v>0</v>
      </c>
      <c r="E33" s="2">
        <f>B33*1</f>
        <v>0</v>
      </c>
      <c r="F33" s="8"/>
    </row>
    <row r="34" spans="1:6" ht="28.8">
      <c r="A34" s="10" t="s">
        <v>51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 ht="43.2">
      <c r="A35" s="10" t="s">
        <v>52</v>
      </c>
      <c r="B35" s="11">
        <v>0</v>
      </c>
      <c r="C35" s="2">
        <f>B35*0.05</f>
        <v>0</v>
      </c>
      <c r="D35" s="2">
        <f>B35*0</f>
        <v>0</v>
      </c>
      <c r="E35" s="2">
        <f>B35*1</f>
        <v>0</v>
      </c>
      <c r="F35" s="8"/>
    </row>
    <row r="36" spans="1:6" ht="28.8">
      <c r="A36" s="10" t="s">
        <v>53</v>
      </c>
      <c r="B36" s="11">
        <v>0</v>
      </c>
      <c r="C36" s="2">
        <f>B36*0.1</f>
        <v>0</v>
      </c>
      <c r="D36" s="2">
        <f>B36*0</f>
        <v>0</v>
      </c>
      <c r="E36" s="2">
        <f>B36*8</f>
        <v>0</v>
      </c>
      <c r="F36" s="8"/>
    </row>
    <row r="37" spans="1:6">
      <c r="A37" s="10" t="s">
        <v>54</v>
      </c>
      <c r="B37" s="11">
        <v>0</v>
      </c>
      <c r="C37" s="2">
        <f>B37*12</f>
        <v>0</v>
      </c>
      <c r="D37" s="2">
        <f>B37*1</f>
        <v>0</v>
      </c>
      <c r="E37" s="2">
        <f>B37*18</f>
        <v>0</v>
      </c>
      <c r="F37" s="8"/>
    </row>
    <row r="38" spans="1:6">
      <c r="A38" s="10" t="s">
        <v>55</v>
      </c>
      <c r="B38" s="11">
        <v>0</v>
      </c>
      <c r="C38" s="2">
        <f>B38*23</f>
        <v>0</v>
      </c>
      <c r="D38" s="2">
        <f>B38*3</f>
        <v>0</v>
      </c>
      <c r="E38" s="2">
        <f>B38*60</f>
        <v>0</v>
      </c>
      <c r="F38" s="8"/>
    </row>
    <row r="39" spans="1:6">
      <c r="A39" s="10" t="s">
        <v>83</v>
      </c>
      <c r="B39" s="11">
        <v>0</v>
      </c>
      <c r="C39" s="2">
        <f>B39*25</f>
        <v>0</v>
      </c>
      <c r="D39" s="2">
        <f>B39*2</f>
        <v>0</v>
      </c>
      <c r="E39" s="2">
        <f>B39*20</f>
        <v>0</v>
      </c>
      <c r="F39" s="8"/>
    </row>
    <row r="40" spans="1:6">
      <c r="A40" s="10" t="s">
        <v>84</v>
      </c>
      <c r="B40" s="11">
        <v>0</v>
      </c>
      <c r="C40" s="2">
        <f>B40*23</f>
        <v>0</v>
      </c>
      <c r="D40" s="2">
        <f>B40*3</f>
        <v>0</v>
      </c>
      <c r="E40" s="2">
        <f>B40*60</f>
        <v>0</v>
      </c>
      <c r="F40" s="8"/>
    </row>
    <row r="41" spans="1:6">
      <c r="A41" s="10" t="s">
        <v>96</v>
      </c>
      <c r="B41" s="11">
        <v>0</v>
      </c>
      <c r="C41" s="2">
        <f>B41*40</f>
        <v>0</v>
      </c>
      <c r="D41" s="2">
        <f>B41*5</f>
        <v>0</v>
      </c>
      <c r="E41" s="2">
        <f>B41*100</f>
        <v>0</v>
      </c>
      <c r="F41" s="8"/>
    </row>
    <row r="42" spans="1:6">
      <c r="A42" s="10" t="s">
        <v>105</v>
      </c>
      <c r="B42" s="11">
        <v>0</v>
      </c>
      <c r="C42" s="2">
        <f>B42*60</f>
        <v>0</v>
      </c>
      <c r="D42" s="2">
        <f>B42*8</f>
        <v>0</v>
      </c>
      <c r="E42" s="2">
        <f>B42*160</f>
        <v>0</v>
      </c>
      <c r="F42" s="8"/>
    </row>
    <row r="43" spans="1:6">
      <c r="A43" s="10" t="s">
        <v>110</v>
      </c>
      <c r="B43" s="11">
        <v>0</v>
      </c>
      <c r="C43" s="2">
        <f>B43*80</f>
        <v>0</v>
      </c>
      <c r="D43" s="2">
        <f>B43*12</f>
        <v>0</v>
      </c>
      <c r="E43" s="2">
        <f>B43*240</f>
        <v>0</v>
      </c>
      <c r="F43" s="8"/>
    </row>
    <row r="44" spans="1:6">
      <c r="A44" s="10" t="s">
        <v>95</v>
      </c>
      <c r="B44" s="11">
        <v>0</v>
      </c>
      <c r="C44" s="2">
        <f>B44*40</f>
        <v>0</v>
      </c>
      <c r="D44" s="2">
        <f>B44*3</f>
        <v>0</v>
      </c>
      <c r="E44" s="2">
        <f>B44*150</f>
        <v>0</v>
      </c>
      <c r="F44" s="8"/>
    </row>
    <row r="45" spans="1:6" ht="43.2">
      <c r="A45" s="10" t="s">
        <v>56</v>
      </c>
      <c r="B45" s="11">
        <v>0</v>
      </c>
      <c r="C45" s="2">
        <f>B45*6</f>
        <v>0</v>
      </c>
      <c r="D45" s="2">
        <f>B45*1</f>
        <v>0</v>
      </c>
      <c r="E45" s="2">
        <f>B45*15</f>
        <v>0</v>
      </c>
      <c r="F45" s="8"/>
    </row>
    <row r="46" spans="1:6">
      <c r="A46" s="10" t="s">
        <v>85</v>
      </c>
      <c r="B46" s="11">
        <v>0</v>
      </c>
      <c r="C46" s="2">
        <f>B46*28</f>
        <v>0</v>
      </c>
      <c r="D46" s="2">
        <f>B46*8</f>
        <v>0</v>
      </c>
      <c r="E46" s="2">
        <f>B46*120</f>
        <v>0</v>
      </c>
      <c r="F46" s="8"/>
    </row>
    <row r="47" spans="1:6">
      <c r="A47" s="10" t="s">
        <v>97</v>
      </c>
      <c r="B47" s="11">
        <v>0</v>
      </c>
      <c r="C47" s="2">
        <f>B47*50</f>
        <v>0</v>
      </c>
      <c r="D47" s="2">
        <f>B47*16</f>
        <v>0</v>
      </c>
      <c r="E47" s="2">
        <f>B47*360</f>
        <v>0</v>
      </c>
      <c r="F47" s="8"/>
    </row>
    <row r="48" spans="1:6" ht="21">
      <c r="A48" s="7" t="s">
        <v>36</v>
      </c>
      <c r="B48" s="5"/>
      <c r="C48" s="5"/>
      <c r="D48" s="5"/>
      <c r="E48" s="5"/>
      <c r="F48" s="8"/>
    </row>
    <row r="49" spans="1:6">
      <c r="A49" s="9" t="s">
        <v>57</v>
      </c>
      <c r="B49" s="11">
        <v>0</v>
      </c>
      <c r="C49" s="2">
        <f>B49*7</f>
        <v>0</v>
      </c>
      <c r="D49" s="2">
        <v>0</v>
      </c>
      <c r="E49" s="2">
        <f>B49*1</f>
        <v>0</v>
      </c>
      <c r="F49" s="8"/>
    </row>
    <row r="50" spans="1:6">
      <c r="A50" s="10" t="s">
        <v>86</v>
      </c>
      <c r="B50" s="11">
        <v>0</v>
      </c>
      <c r="C50" s="2">
        <f>B50*12</f>
        <v>0</v>
      </c>
      <c r="D50" s="2">
        <v>0</v>
      </c>
      <c r="E50" s="2">
        <f>B50*10</f>
        <v>0</v>
      </c>
      <c r="F50" s="8"/>
    </row>
    <row r="51" spans="1:6">
      <c r="A51" s="10" t="s">
        <v>58</v>
      </c>
      <c r="B51" s="11">
        <v>0</v>
      </c>
      <c r="C51" s="2">
        <f>B51*0.25</f>
        <v>0</v>
      </c>
      <c r="D51" s="2">
        <v>0</v>
      </c>
      <c r="E51" s="2">
        <f>B51*1</f>
        <v>0</v>
      </c>
      <c r="F51" s="8"/>
    </row>
    <row r="52" spans="1:6" ht="21">
      <c r="A52" s="7" t="s">
        <v>28</v>
      </c>
      <c r="F52" s="8"/>
    </row>
    <row r="53" spans="1:6">
      <c r="A53" s="9" t="s">
        <v>29</v>
      </c>
      <c r="B53">
        <f>300*10</f>
        <v>3000</v>
      </c>
      <c r="F53" s="8"/>
    </row>
    <row r="54" spans="1:6">
      <c r="A54" s="9" t="s">
        <v>30</v>
      </c>
      <c r="B54">
        <f>B53*0.75</f>
        <v>2250</v>
      </c>
      <c r="F54" s="8"/>
    </row>
    <row r="55" spans="1:6">
      <c r="A55" s="9" t="s">
        <v>31</v>
      </c>
      <c r="B55">
        <f>B53*0.5</f>
        <v>1500</v>
      </c>
      <c r="F55" s="8"/>
    </row>
    <row r="56" spans="1:6">
      <c r="A56" s="9" t="s">
        <v>32</v>
      </c>
      <c r="B56">
        <f>B53*0.25</f>
        <v>750</v>
      </c>
      <c r="F56" s="8"/>
    </row>
    <row r="57" spans="1:6" ht="21">
      <c r="A57" s="7" t="s">
        <v>33</v>
      </c>
      <c r="F57" s="8"/>
    </row>
    <row r="58" spans="1:6">
      <c r="A58" s="9"/>
      <c r="F58" s="8"/>
    </row>
    <row r="59" spans="1:6">
      <c r="A59" s="9"/>
      <c r="F59" s="8"/>
    </row>
    <row r="60" spans="1:6">
      <c r="A60" s="12"/>
      <c r="B60" s="13"/>
      <c r="C60" s="13"/>
      <c r="D60" s="13"/>
      <c r="E60" s="13"/>
      <c r="F60" s="14"/>
    </row>
    <row r="79" spans="2:12">
      <c r="B79" s="15"/>
      <c r="C79" s="15"/>
      <c r="D79" s="15"/>
      <c r="E79" s="15" t="s">
        <v>98</v>
      </c>
      <c r="F79" s="15"/>
      <c r="G79" s="15" t="s">
        <v>99</v>
      </c>
      <c r="H79" s="15"/>
      <c r="I79" s="15"/>
      <c r="J79" s="15"/>
      <c r="K79" s="15"/>
      <c r="L79" s="15"/>
    </row>
    <row r="80" spans="2:12">
      <c r="B80" s="15" t="s">
        <v>107</v>
      </c>
      <c r="C80" s="15"/>
      <c r="D80" s="15"/>
      <c r="E80" s="15">
        <v>0</v>
      </c>
      <c r="F80" s="15">
        <v>0</v>
      </c>
      <c r="G80" s="15">
        <v>0</v>
      </c>
      <c r="H80" s="15">
        <v>0</v>
      </c>
      <c r="I80" s="15"/>
      <c r="J80" s="15"/>
      <c r="K80" s="15"/>
      <c r="L80" s="15"/>
    </row>
    <row r="81" spans="2:12">
      <c r="B81" s="15">
        <v>1</v>
      </c>
      <c r="C81" s="15">
        <v>21</v>
      </c>
      <c r="D81" s="15"/>
      <c r="E81" s="15">
        <v>1</v>
      </c>
      <c r="F81" s="15">
        <v>42</v>
      </c>
      <c r="G81" s="15">
        <v>1</v>
      </c>
      <c r="H81" s="15">
        <v>1</v>
      </c>
      <c r="I81" s="15"/>
      <c r="J81" s="15"/>
      <c r="K81" s="15"/>
      <c r="L81" s="15"/>
    </row>
    <row r="82" spans="2:12">
      <c r="B82" s="15">
        <v>2</v>
      </c>
      <c r="C82" s="15">
        <v>27</v>
      </c>
      <c r="D82" s="15"/>
      <c r="E82" s="15">
        <v>2</v>
      </c>
      <c r="F82" s="15">
        <v>78</v>
      </c>
      <c r="G82" s="15">
        <v>2</v>
      </c>
      <c r="H82" s="15">
        <v>2</v>
      </c>
      <c r="I82" s="15"/>
      <c r="J82" s="15"/>
      <c r="K82" s="15"/>
      <c r="L82" s="15"/>
    </row>
    <row r="83" spans="2:12">
      <c r="B83" s="15">
        <v>3</v>
      </c>
      <c r="C83" s="15">
        <v>33</v>
      </c>
      <c r="D83" s="15"/>
      <c r="E83" s="15"/>
      <c r="F83" s="15"/>
      <c r="G83" s="15"/>
      <c r="H83" s="15"/>
      <c r="I83" s="15"/>
      <c r="J83" s="15"/>
      <c r="K83" s="15"/>
      <c r="L83" s="15"/>
    </row>
    <row r="84" spans="2:12">
      <c r="B84" s="15">
        <v>4</v>
      </c>
      <c r="C84" s="15">
        <v>39</v>
      </c>
      <c r="D84" s="15"/>
      <c r="E84" s="15"/>
      <c r="F84" s="15"/>
      <c r="G84" s="15"/>
      <c r="H84" s="15"/>
      <c r="I84" s="15"/>
      <c r="J84" s="15"/>
      <c r="K84" s="15"/>
      <c r="L84" s="15"/>
    </row>
    <row r="85" spans="2:1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>
      <c r="B87" s="15" t="s">
        <v>100</v>
      </c>
      <c r="C87" s="15"/>
      <c r="D87" s="15"/>
      <c r="E87" s="15" t="s">
        <v>101</v>
      </c>
      <c r="F87" s="15"/>
      <c r="G87" s="15"/>
      <c r="H87" s="15"/>
      <c r="I87" s="15"/>
      <c r="J87" s="15"/>
      <c r="K87" s="15"/>
      <c r="L87" s="15"/>
    </row>
    <row r="88" spans="2:12">
      <c r="B88" s="15" t="s">
        <v>34</v>
      </c>
      <c r="C88" s="15" t="s">
        <v>71</v>
      </c>
      <c r="D88" s="15"/>
      <c r="E88" s="15" t="s">
        <v>34</v>
      </c>
      <c r="F88" s="15"/>
      <c r="G88" s="15"/>
      <c r="H88" s="15" t="s">
        <v>34</v>
      </c>
      <c r="I88" s="15"/>
      <c r="J88" s="15"/>
      <c r="K88" s="15" t="s">
        <v>34</v>
      </c>
      <c r="L88" s="15"/>
    </row>
    <row r="89" spans="2:12">
      <c r="B89" s="15">
        <v>1</v>
      </c>
      <c r="C89" s="15">
        <v>42</v>
      </c>
      <c r="D89" s="15"/>
      <c r="E89" s="15">
        <v>1</v>
      </c>
      <c r="F89" s="15">
        <v>0</v>
      </c>
      <c r="G89" s="15"/>
      <c r="H89" s="15">
        <v>1</v>
      </c>
      <c r="I89" s="15">
        <v>7</v>
      </c>
      <c r="J89" s="15"/>
      <c r="K89" s="15">
        <v>1</v>
      </c>
      <c r="L89" s="15">
        <v>0</v>
      </c>
    </row>
    <row r="90" spans="2:12">
      <c r="B90" s="15">
        <v>2</v>
      </c>
      <c r="C90" s="15">
        <v>54</v>
      </c>
      <c r="D90" s="15"/>
      <c r="E90" s="15">
        <v>2</v>
      </c>
      <c r="F90" s="15">
        <v>30</v>
      </c>
      <c r="G90" s="15"/>
      <c r="H90" s="15">
        <v>2</v>
      </c>
      <c r="I90" s="15">
        <v>15</v>
      </c>
      <c r="J90" s="15"/>
      <c r="K90" s="15">
        <v>2</v>
      </c>
      <c r="L90" s="15">
        <v>6</v>
      </c>
    </row>
    <row r="91" spans="2:12">
      <c r="B91" s="15">
        <v>3</v>
      </c>
      <c r="C91" s="15">
        <v>66</v>
      </c>
      <c r="D91" s="15"/>
      <c r="E91" s="15">
        <v>3</v>
      </c>
      <c r="F91" s="15">
        <v>45</v>
      </c>
      <c r="G91" s="15"/>
      <c r="H91" s="15">
        <v>3</v>
      </c>
      <c r="I91" s="15">
        <v>22</v>
      </c>
      <c r="J91" s="15"/>
      <c r="K91" s="15">
        <v>3</v>
      </c>
      <c r="L91" s="15">
        <v>9</v>
      </c>
    </row>
    <row r="92" spans="2:12">
      <c r="B92" s="15">
        <v>4</v>
      </c>
      <c r="C92" s="15">
        <v>78</v>
      </c>
      <c r="D92" s="15"/>
      <c r="E92" s="15"/>
      <c r="F92" s="15"/>
      <c r="G92" s="15"/>
      <c r="H92" s="15"/>
      <c r="I92" s="15"/>
      <c r="J92" s="15"/>
      <c r="K92" s="15">
        <v>4</v>
      </c>
      <c r="L92" s="15">
        <v>12</v>
      </c>
    </row>
    <row r="93" spans="2:12">
      <c r="B93" s="15"/>
      <c r="C93" s="15"/>
      <c r="D93" s="15"/>
      <c r="E93" s="15"/>
      <c r="F93" s="15"/>
      <c r="G93" s="15"/>
      <c r="H93" s="15"/>
      <c r="I93" s="15"/>
      <c r="J93" s="15"/>
      <c r="K93" s="15">
        <v>5</v>
      </c>
      <c r="L93" s="15">
        <v>15</v>
      </c>
    </row>
    <row r="95" spans="2:12">
      <c r="B95" s="15">
        <v>7</v>
      </c>
      <c r="C95" s="15">
        <v>8</v>
      </c>
      <c r="D95" s="15"/>
      <c r="E95" s="15"/>
      <c r="F95" s="15"/>
      <c r="G95" s="15"/>
      <c r="H95" s="15"/>
      <c r="I95" s="15"/>
    </row>
  </sheetData>
  <pageMargins left="0.70000000000000007" right="0.70000000000000007" top="0.75" bottom="0.75" header="0.30000000000000004" footer="0.30000000000000004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96"/>
  <sheetViews>
    <sheetView topLeftCell="A46" workbookViewId="0">
      <selection activeCell="B55" sqref="B55"/>
    </sheetView>
  </sheetViews>
  <sheetFormatPr defaultRowHeight="14.4"/>
  <cols>
    <col min="1" max="1" width="31.77734375" customWidth="1"/>
    <col min="2" max="2" width="15.6640625" bestFit="1" customWidth="1"/>
    <col min="3" max="3" width="11.77734375" bestFit="1" customWidth="1"/>
    <col min="4" max="4" width="17.33203125" bestFit="1" customWidth="1"/>
    <col min="5" max="5" width="14" bestFit="1" customWidth="1"/>
    <col min="6" max="6" width="7.10937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111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C5+C8+C10+(SUM(C11:C52))</f>
        <v>114.75</v>
      </c>
      <c r="D3" s="3">
        <f>SUM(D5:D56)</f>
        <v>9</v>
      </c>
      <c r="E3" s="3">
        <f>SUM(E5:E54)</f>
        <v>87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8"/>
    </row>
    <row r="5" spans="1:6" ht="115.2">
      <c r="A5" s="10" t="s">
        <v>73</v>
      </c>
      <c r="B5" s="2">
        <v>1</v>
      </c>
      <c r="C5" s="2">
        <v>15</v>
      </c>
      <c r="D5" s="2">
        <v>8</v>
      </c>
      <c r="E5" s="2">
        <v>40</v>
      </c>
      <c r="F5" s="8"/>
    </row>
    <row r="6" spans="1:6" ht="21">
      <c r="A6" s="7" t="s">
        <v>13</v>
      </c>
      <c r="B6" s="2">
        <v>1</v>
      </c>
      <c r="C6" s="2">
        <f>450-C3</f>
        <v>335.25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15</v>
      </c>
      <c r="B8" s="11">
        <v>1</v>
      </c>
      <c r="C8" s="2">
        <f>B8*22.5</f>
        <v>22.5</v>
      </c>
      <c r="D8" s="2">
        <v>0</v>
      </c>
      <c r="E8" s="2">
        <f>VLOOKUP(B8,E89:F95,2, 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5" t="s">
        <v>17</v>
      </c>
    </row>
    <row r="10" spans="1:6" ht="28.8">
      <c r="A10" s="10" t="s">
        <v>112</v>
      </c>
      <c r="B10" s="11">
        <v>1</v>
      </c>
      <c r="C10" s="2">
        <f>VLOOKUP(B10,B89:C93,2,FALSE)</f>
        <v>72</v>
      </c>
      <c r="D10" s="2">
        <f>B10*0</f>
        <v>0</v>
      </c>
      <c r="E10" s="2">
        <f>VLOOKUP(B10,B82:C86,2,FALSE)</f>
        <v>36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VLOOKUP(B11,E81:F83,2,FALSE)</f>
        <v>0</v>
      </c>
      <c r="D11" s="2">
        <f>VLOOKUP(B11,G81:H83,2,FALSE)</f>
        <v>0</v>
      </c>
      <c r="E11" s="2">
        <f>VLOOKUP(B11,E81:F83,2,FALSE)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>
      <c r="A14" s="10" t="s">
        <v>113</v>
      </c>
      <c r="B14" s="11">
        <v>0</v>
      </c>
      <c r="C14" s="2">
        <f>B14*1.5</f>
        <v>0</v>
      </c>
      <c r="D14" s="2">
        <f>B14*1</f>
        <v>0</v>
      </c>
      <c r="E14" s="2">
        <f>B14*20</f>
        <v>0</v>
      </c>
      <c r="F14" s="8"/>
    </row>
    <row r="15" spans="1:6" ht="21">
      <c r="A15" s="7" t="s">
        <v>42</v>
      </c>
      <c r="B15" s="5"/>
      <c r="C15" s="5"/>
      <c r="D15" s="5"/>
      <c r="E15" s="5"/>
      <c r="F15" s="8"/>
    </row>
    <row r="16" spans="1:6">
      <c r="A16" s="10" t="s">
        <v>15</v>
      </c>
      <c r="B16" s="11">
        <v>1</v>
      </c>
      <c r="C16" s="2">
        <f>B16*2.25</f>
        <v>2.25</v>
      </c>
      <c r="D16" s="2">
        <v>0</v>
      </c>
      <c r="E16" s="2">
        <f>VLOOKUP(B16,H89:I92,2,FALSE)</f>
        <v>11</v>
      </c>
      <c r="F16" s="8"/>
    </row>
    <row r="17" spans="1:6" ht="21">
      <c r="A17" s="7" t="s">
        <v>44</v>
      </c>
      <c r="B17" s="5"/>
      <c r="C17" s="5"/>
      <c r="D17" s="5"/>
      <c r="E17" s="5"/>
      <c r="F17" s="8"/>
    </row>
    <row r="18" spans="1:6" ht="28.8">
      <c r="A18" s="10" t="s">
        <v>68</v>
      </c>
      <c r="B18" s="11">
        <v>0</v>
      </c>
      <c r="C18" s="2">
        <f>B18*5</f>
        <v>0</v>
      </c>
      <c r="D18" s="2">
        <v>0</v>
      </c>
      <c r="E18" s="2">
        <f>B18*8</f>
        <v>0</v>
      </c>
      <c r="F18" s="8"/>
    </row>
    <row r="19" spans="1:6" ht="28.8">
      <c r="A19" s="10" t="s">
        <v>69</v>
      </c>
      <c r="B19" s="11">
        <v>0</v>
      </c>
      <c r="C19" s="2">
        <f>B19*7</f>
        <v>0</v>
      </c>
      <c r="D19" s="2">
        <f>B19*1</f>
        <v>0</v>
      </c>
      <c r="E19" s="2">
        <f>B19*10</f>
        <v>0</v>
      </c>
      <c r="F19" s="8"/>
    </row>
    <row r="20" spans="1:6">
      <c r="A20" s="10" t="s">
        <v>70</v>
      </c>
      <c r="B20" s="11">
        <v>0</v>
      </c>
      <c r="C20" s="2">
        <f>B20*5</f>
        <v>0</v>
      </c>
      <c r="D20" s="2">
        <f>B20*1</f>
        <v>0</v>
      </c>
      <c r="E20" s="2">
        <f>B20*10</f>
        <v>0</v>
      </c>
      <c r="F20" s="8"/>
    </row>
    <row r="21" spans="1:6">
      <c r="A21" s="10" t="s">
        <v>48</v>
      </c>
      <c r="B21" s="11">
        <v>0</v>
      </c>
      <c r="C21" s="2">
        <f>B21*0.5</f>
        <v>0</v>
      </c>
      <c r="D21" s="2">
        <v>0</v>
      </c>
      <c r="E21" s="2">
        <f>B21*8</f>
        <v>0</v>
      </c>
      <c r="F21" s="8"/>
    </row>
    <row r="22" spans="1:6" ht="21">
      <c r="A22" s="7" t="s">
        <v>19</v>
      </c>
      <c r="B22" s="5"/>
      <c r="C22" s="5"/>
      <c r="D22" s="5"/>
      <c r="E22" s="5"/>
      <c r="F22" s="8"/>
    </row>
    <row r="23" spans="1:6">
      <c r="A23" s="10" t="s">
        <v>78</v>
      </c>
      <c r="B23" s="11">
        <v>0</v>
      </c>
      <c r="C23" s="2">
        <f>B23*20</f>
        <v>0</v>
      </c>
      <c r="D23" s="2">
        <v>0</v>
      </c>
      <c r="E23" s="2">
        <f>B23*30</f>
        <v>0</v>
      </c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79</v>
      </c>
      <c r="B25" s="11">
        <v>0</v>
      </c>
      <c r="C25" s="2">
        <f>B25*20</f>
        <v>0</v>
      </c>
      <c r="D25" s="2">
        <f>B25*1</f>
        <v>0</v>
      </c>
      <c r="E25" s="2">
        <f>B25*20</f>
        <v>0</v>
      </c>
      <c r="F25" s="8"/>
    </row>
    <row r="26" spans="1:6">
      <c r="A26" s="10" t="s">
        <v>80</v>
      </c>
      <c r="B26" s="11">
        <v>0</v>
      </c>
      <c r="C26" s="2">
        <f>B26*20</f>
        <v>0</v>
      </c>
      <c r="D26" s="2">
        <f>B26*2</f>
        <v>0</v>
      </c>
      <c r="E26" s="2">
        <f>B26*30</f>
        <v>0</v>
      </c>
      <c r="F26" s="8"/>
    </row>
    <row r="27" spans="1:6">
      <c r="A27" s="10" t="s">
        <v>81</v>
      </c>
      <c r="B27" s="11">
        <v>0</v>
      </c>
      <c r="C27" s="2">
        <f>B27*10</f>
        <v>0</v>
      </c>
      <c r="D27" s="2">
        <v>0</v>
      </c>
      <c r="E27" s="2">
        <f>B27*150</f>
        <v>0</v>
      </c>
      <c r="F27" s="8"/>
    </row>
    <row r="28" spans="1:6">
      <c r="A28" s="10" t="s">
        <v>94</v>
      </c>
      <c r="B28" s="11">
        <v>0</v>
      </c>
      <c r="C28" s="2">
        <f>B28*150</f>
        <v>0</v>
      </c>
      <c r="D28" s="2">
        <f>B28*11</f>
        <v>0</v>
      </c>
      <c r="E28" s="2"/>
      <c r="F28" s="8"/>
    </row>
    <row r="29" spans="1:6">
      <c r="A29" s="10" t="s">
        <v>90</v>
      </c>
      <c r="B29" s="11">
        <v>0</v>
      </c>
      <c r="C29" s="2">
        <f>B29*10</f>
        <v>0</v>
      </c>
      <c r="D29" s="2">
        <f>B29*2</f>
        <v>0</v>
      </c>
      <c r="E29" s="2">
        <f>B29*10</f>
        <v>0</v>
      </c>
      <c r="F29" s="8"/>
    </row>
    <row r="30" spans="1:6" ht="28.8">
      <c r="A30" s="10" t="s">
        <v>91</v>
      </c>
      <c r="B30" s="11">
        <v>0</v>
      </c>
      <c r="C30" s="11">
        <v>0</v>
      </c>
      <c r="D30" s="11">
        <v>0</v>
      </c>
      <c r="E30" s="11">
        <v>0</v>
      </c>
      <c r="F30" s="8"/>
    </row>
    <row r="31" spans="1:6">
      <c r="A31" s="10" t="s">
        <v>92</v>
      </c>
      <c r="B31" s="11">
        <v>0</v>
      </c>
      <c r="C31" s="2">
        <f>B31*50</f>
        <v>0</v>
      </c>
      <c r="D31" s="2">
        <v>0</v>
      </c>
      <c r="E31" s="2">
        <f>B31*100</f>
        <v>0</v>
      </c>
      <c r="F31" s="8"/>
    </row>
    <row r="32" spans="1:6">
      <c r="A32" s="10" t="s">
        <v>50</v>
      </c>
      <c r="B32" s="11">
        <v>0</v>
      </c>
      <c r="C32" s="2">
        <f>B32*1</f>
        <v>0</v>
      </c>
      <c r="D32" s="2">
        <f>B32*0</f>
        <v>0</v>
      </c>
      <c r="E32" s="2">
        <f>B32*1</f>
        <v>0</v>
      </c>
      <c r="F32" s="8"/>
    </row>
    <row r="33" spans="1:6">
      <c r="A33" s="10" t="s">
        <v>82</v>
      </c>
      <c r="B33" s="11">
        <v>0</v>
      </c>
      <c r="C33" s="2">
        <f>B33*1</f>
        <v>0</v>
      </c>
      <c r="D33" s="2">
        <f>B33*0</f>
        <v>0</v>
      </c>
      <c r="E33" s="2">
        <f>B33*1</f>
        <v>0</v>
      </c>
      <c r="F33" s="8"/>
    </row>
    <row r="34" spans="1:6" ht="28.8">
      <c r="A34" s="10" t="s">
        <v>51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 ht="43.2">
      <c r="A35" s="10" t="s">
        <v>52</v>
      </c>
      <c r="B35" s="11">
        <v>0</v>
      </c>
      <c r="C35" s="2">
        <f>B35*0.05</f>
        <v>0</v>
      </c>
      <c r="D35" s="2">
        <f>B35*0</f>
        <v>0</v>
      </c>
      <c r="E35" s="2">
        <f>B35*1</f>
        <v>0</v>
      </c>
      <c r="F35" s="8"/>
    </row>
    <row r="36" spans="1:6" ht="28.8">
      <c r="A36" s="10" t="s">
        <v>53</v>
      </c>
      <c r="B36" s="11">
        <v>0</v>
      </c>
      <c r="C36" s="2">
        <f>B36*0.1</f>
        <v>0</v>
      </c>
      <c r="D36" s="2">
        <f>B36*0</f>
        <v>0</v>
      </c>
      <c r="E36" s="2">
        <f>B36*8</f>
        <v>0</v>
      </c>
      <c r="F36" s="8"/>
    </row>
    <row r="37" spans="1:6">
      <c r="A37" s="10" t="s">
        <v>54</v>
      </c>
      <c r="B37" s="11">
        <v>0</v>
      </c>
      <c r="C37" s="2">
        <f>B37*12</f>
        <v>0</v>
      </c>
      <c r="D37" s="2">
        <f>B37*1</f>
        <v>0</v>
      </c>
      <c r="E37" s="2">
        <f>B37*18</f>
        <v>0</v>
      </c>
      <c r="F37" s="8"/>
    </row>
    <row r="38" spans="1:6">
      <c r="A38" s="10" t="s">
        <v>55</v>
      </c>
      <c r="B38" s="11">
        <v>0</v>
      </c>
      <c r="C38" s="2">
        <f>B38*23</f>
        <v>0</v>
      </c>
      <c r="D38" s="2">
        <f>B38*3</f>
        <v>0</v>
      </c>
      <c r="E38" s="2">
        <f>B38*60</f>
        <v>0</v>
      </c>
      <c r="F38" s="8"/>
    </row>
    <row r="39" spans="1:6">
      <c r="A39" s="10" t="s">
        <v>83</v>
      </c>
      <c r="B39" s="11">
        <v>0</v>
      </c>
      <c r="C39" s="2">
        <f>B39*25</f>
        <v>0</v>
      </c>
      <c r="D39" s="2">
        <f>B39*2</f>
        <v>0</v>
      </c>
      <c r="E39" s="2">
        <f>B39*20</f>
        <v>0</v>
      </c>
      <c r="F39" s="8"/>
    </row>
    <row r="40" spans="1:6">
      <c r="A40" s="10" t="s">
        <v>84</v>
      </c>
      <c r="B40" s="11">
        <v>0</v>
      </c>
      <c r="C40" s="2">
        <f>B40*23</f>
        <v>0</v>
      </c>
      <c r="D40" s="2">
        <f>B40*3</f>
        <v>0</v>
      </c>
      <c r="E40" s="2">
        <f>B40*60</f>
        <v>0</v>
      </c>
      <c r="F40" s="8"/>
    </row>
    <row r="41" spans="1:6">
      <c r="A41" s="10" t="s">
        <v>96</v>
      </c>
      <c r="B41" s="11">
        <v>0</v>
      </c>
      <c r="C41" s="2">
        <f>B41*40</f>
        <v>0</v>
      </c>
      <c r="D41" s="2">
        <f>B41*5</f>
        <v>0</v>
      </c>
      <c r="E41" s="2">
        <f>B41*100</f>
        <v>0</v>
      </c>
      <c r="F41" s="8"/>
    </row>
    <row r="42" spans="1:6">
      <c r="A42" s="10" t="s">
        <v>105</v>
      </c>
      <c r="B42" s="11">
        <v>0</v>
      </c>
      <c r="C42" s="2">
        <f>B42*60</f>
        <v>0</v>
      </c>
      <c r="D42" s="2">
        <f>B42*8</f>
        <v>0</v>
      </c>
      <c r="E42" s="2">
        <f>B42*160</f>
        <v>0</v>
      </c>
      <c r="F42" s="8"/>
    </row>
    <row r="43" spans="1:6">
      <c r="A43" s="10" t="s">
        <v>110</v>
      </c>
      <c r="B43" s="11">
        <v>0</v>
      </c>
      <c r="C43" s="2">
        <f>B43*80</f>
        <v>0</v>
      </c>
      <c r="D43" s="2">
        <f>B43*12</f>
        <v>0</v>
      </c>
      <c r="E43" s="2">
        <f>B43*240</f>
        <v>0</v>
      </c>
      <c r="F43" s="8"/>
    </row>
    <row r="44" spans="1:6">
      <c r="A44" s="10" t="s">
        <v>95</v>
      </c>
      <c r="B44" s="11">
        <v>0</v>
      </c>
      <c r="C44" s="2">
        <f>B44*40</f>
        <v>0</v>
      </c>
      <c r="D44" s="2">
        <f>B44*3</f>
        <v>0</v>
      </c>
      <c r="E44" s="2">
        <f>B44*150</f>
        <v>0</v>
      </c>
      <c r="F44" s="8"/>
    </row>
    <row r="45" spans="1:6" ht="43.2">
      <c r="A45" s="10" t="s">
        <v>56</v>
      </c>
      <c r="B45" s="11">
        <v>0</v>
      </c>
      <c r="C45" s="2">
        <f>B45*6</f>
        <v>0</v>
      </c>
      <c r="D45" s="2">
        <f>B45*1</f>
        <v>0</v>
      </c>
      <c r="E45" s="2">
        <f>B45*15</f>
        <v>0</v>
      </c>
      <c r="F45" s="8"/>
    </row>
    <row r="46" spans="1:6">
      <c r="A46" s="10" t="s">
        <v>106</v>
      </c>
      <c r="B46" s="11">
        <v>0</v>
      </c>
      <c r="C46" s="2">
        <f>B46*100</f>
        <v>0</v>
      </c>
      <c r="D46" s="2">
        <f>B46*20</f>
        <v>0</v>
      </c>
      <c r="E46" s="2">
        <f>B46*600</f>
        <v>0</v>
      </c>
      <c r="F46" s="8"/>
    </row>
    <row r="47" spans="1:6">
      <c r="A47" s="10" t="s">
        <v>85</v>
      </c>
      <c r="B47" s="11">
        <v>0</v>
      </c>
      <c r="C47" s="2">
        <f>B47*28</f>
        <v>0</v>
      </c>
      <c r="D47" s="2">
        <f>B47*8</f>
        <v>0</v>
      </c>
      <c r="E47" s="2">
        <f>B47*120</f>
        <v>0</v>
      </c>
      <c r="F47" s="8"/>
    </row>
    <row r="48" spans="1:6">
      <c r="A48" s="10" t="s">
        <v>97</v>
      </c>
      <c r="B48" s="11">
        <v>0</v>
      </c>
      <c r="C48" s="2">
        <f>B48*50</f>
        <v>0</v>
      </c>
      <c r="D48" s="2">
        <f>B48*16</f>
        <v>0</v>
      </c>
      <c r="E48" s="2">
        <f>B48*360</f>
        <v>0</v>
      </c>
      <c r="F48" s="8"/>
    </row>
    <row r="49" spans="1:6" ht="21">
      <c r="A49" s="7" t="s">
        <v>36</v>
      </c>
      <c r="B49" s="5"/>
      <c r="C49" s="5"/>
      <c r="D49" s="5"/>
      <c r="E49" s="5"/>
      <c r="F49" s="8"/>
    </row>
    <row r="50" spans="1:6">
      <c r="A50" s="9" t="s">
        <v>57</v>
      </c>
      <c r="B50" s="11">
        <v>0</v>
      </c>
      <c r="C50" s="2">
        <f>B50*7</f>
        <v>0</v>
      </c>
      <c r="D50" s="2">
        <v>0</v>
      </c>
      <c r="E50" s="2">
        <f>B50*1</f>
        <v>0</v>
      </c>
      <c r="F50" s="8"/>
    </row>
    <row r="51" spans="1:6">
      <c r="A51" s="10" t="s">
        <v>86</v>
      </c>
      <c r="B51" s="11">
        <v>0</v>
      </c>
      <c r="C51" s="2">
        <f>B51*12</f>
        <v>0</v>
      </c>
      <c r="D51" s="2">
        <v>0</v>
      </c>
      <c r="E51" s="2">
        <f>B51*10</f>
        <v>0</v>
      </c>
      <c r="F51" s="8"/>
    </row>
    <row r="52" spans="1:6">
      <c r="A52" s="10" t="s">
        <v>58</v>
      </c>
      <c r="B52" s="11">
        <v>0</v>
      </c>
      <c r="C52" s="2">
        <f>B52*0.25</f>
        <v>0</v>
      </c>
      <c r="D52" s="2">
        <v>0</v>
      </c>
      <c r="E52" s="2">
        <f>B52*1</f>
        <v>0</v>
      </c>
      <c r="F52" s="8"/>
    </row>
    <row r="53" spans="1:6" ht="21">
      <c r="A53" s="7" t="s">
        <v>28</v>
      </c>
      <c r="F53" s="8"/>
    </row>
    <row r="54" spans="1:6">
      <c r="A54" s="9" t="s">
        <v>29</v>
      </c>
      <c r="B54">
        <f>450*10</f>
        <v>4500</v>
      </c>
      <c r="F54" s="8"/>
    </row>
    <row r="55" spans="1:6">
      <c r="A55" s="9" t="s">
        <v>30</v>
      </c>
      <c r="B55">
        <f>B54*0.75</f>
        <v>3375</v>
      </c>
      <c r="F55" s="8"/>
    </row>
    <row r="56" spans="1:6">
      <c r="A56" s="9" t="s">
        <v>31</v>
      </c>
      <c r="B56">
        <f>B54*0.5</f>
        <v>2250</v>
      </c>
      <c r="F56" s="8"/>
    </row>
    <row r="57" spans="1:6">
      <c r="A57" s="9" t="s">
        <v>32</v>
      </c>
      <c r="B57">
        <f>B54*0.25</f>
        <v>1125</v>
      </c>
      <c r="F57" s="8"/>
    </row>
    <row r="58" spans="1:6" ht="21">
      <c r="A58" s="7" t="s">
        <v>33</v>
      </c>
      <c r="F58" s="8"/>
    </row>
    <row r="59" spans="1:6">
      <c r="A59" s="9"/>
      <c r="F59" s="8"/>
    </row>
    <row r="60" spans="1:6">
      <c r="A60" s="9"/>
      <c r="F60" s="8"/>
    </row>
    <row r="61" spans="1:6">
      <c r="A61" s="12"/>
      <c r="B61" s="13"/>
      <c r="C61" s="13"/>
      <c r="D61" s="13"/>
      <c r="E61" s="13"/>
      <c r="F61" s="14"/>
    </row>
    <row r="80" spans="2:12">
      <c r="B80" s="15"/>
      <c r="C80" s="15"/>
      <c r="D80" s="15"/>
      <c r="E80" s="15" t="s">
        <v>98</v>
      </c>
      <c r="F80" s="15"/>
      <c r="G80" s="15" t="s">
        <v>99</v>
      </c>
      <c r="H80" s="15"/>
      <c r="I80" s="15"/>
      <c r="J80" s="15"/>
      <c r="K80" s="15"/>
      <c r="L80" s="15"/>
    </row>
    <row r="81" spans="2:12">
      <c r="B81" s="15" t="s">
        <v>107</v>
      </c>
      <c r="C81" s="15"/>
      <c r="D81" s="15"/>
      <c r="E81" s="15">
        <v>0</v>
      </c>
      <c r="F81" s="15">
        <v>0</v>
      </c>
      <c r="G81" s="15">
        <v>0</v>
      </c>
      <c r="H81" s="15">
        <v>0</v>
      </c>
      <c r="I81" s="15"/>
      <c r="J81" s="15"/>
      <c r="K81" s="15"/>
      <c r="L81" s="15"/>
    </row>
    <row r="82" spans="2:12">
      <c r="B82" s="15">
        <v>1</v>
      </c>
      <c r="C82" s="15">
        <v>36</v>
      </c>
      <c r="D82" s="15"/>
      <c r="E82" s="15">
        <v>1</v>
      </c>
      <c r="F82" s="15">
        <v>45</v>
      </c>
      <c r="G82" s="15">
        <v>1</v>
      </c>
      <c r="H82" s="15">
        <v>1</v>
      </c>
      <c r="I82" s="15"/>
      <c r="J82" s="15"/>
      <c r="K82" s="15"/>
      <c r="L82" s="15"/>
    </row>
    <row r="83" spans="2:12">
      <c r="B83" s="15">
        <v>2</v>
      </c>
      <c r="C83" s="15">
        <v>50</v>
      </c>
      <c r="D83" s="15"/>
      <c r="E83" s="15">
        <v>2</v>
      </c>
      <c r="F83" s="15">
        <v>90</v>
      </c>
      <c r="G83" s="15">
        <v>2</v>
      </c>
      <c r="H83" s="15">
        <v>2</v>
      </c>
      <c r="I83" s="15"/>
      <c r="J83" s="15"/>
      <c r="K83" s="15"/>
      <c r="L83" s="15"/>
    </row>
    <row r="84" spans="2:12">
      <c r="B84" s="15">
        <v>3</v>
      </c>
      <c r="C84" s="15">
        <v>63</v>
      </c>
      <c r="D84" s="15"/>
      <c r="E84" s="15"/>
      <c r="F84" s="15"/>
      <c r="G84" s="15"/>
      <c r="H84" s="15"/>
      <c r="I84" s="15"/>
      <c r="J84" s="15"/>
      <c r="K84" s="15"/>
      <c r="L84" s="15"/>
    </row>
    <row r="85" spans="2:1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>
      <c r="B88" s="15" t="s">
        <v>100</v>
      </c>
      <c r="C88" s="15"/>
      <c r="D88" s="15"/>
      <c r="E88" s="15" t="s">
        <v>101</v>
      </c>
      <c r="F88" s="15"/>
      <c r="G88" s="15"/>
      <c r="H88" s="15" t="s">
        <v>114</v>
      </c>
      <c r="I88" s="15"/>
      <c r="J88" s="15"/>
      <c r="K88" s="15"/>
      <c r="L88" s="15"/>
    </row>
    <row r="89" spans="2:12">
      <c r="B89" s="15" t="s">
        <v>34</v>
      </c>
      <c r="C89" s="15" t="s">
        <v>71</v>
      </c>
      <c r="D89" s="15"/>
      <c r="E89" s="15" t="s">
        <v>34</v>
      </c>
      <c r="F89" s="15"/>
      <c r="G89" s="15"/>
      <c r="H89" s="15" t="s">
        <v>34</v>
      </c>
      <c r="I89" s="15"/>
      <c r="J89" s="15"/>
      <c r="K89" s="15" t="s">
        <v>34</v>
      </c>
      <c r="L89" s="15"/>
    </row>
    <row r="90" spans="2:12">
      <c r="B90" s="15">
        <v>1</v>
      </c>
      <c r="C90" s="15">
        <v>72</v>
      </c>
      <c r="D90" s="15"/>
      <c r="E90" s="15">
        <v>1</v>
      </c>
      <c r="F90" s="15">
        <v>0</v>
      </c>
      <c r="G90" s="15"/>
      <c r="H90" s="15">
        <v>1</v>
      </c>
      <c r="I90" s="15">
        <v>11</v>
      </c>
      <c r="J90" s="15"/>
      <c r="K90" s="15">
        <v>1</v>
      </c>
      <c r="L90" s="15">
        <v>0</v>
      </c>
    </row>
    <row r="91" spans="2:12">
      <c r="B91" s="15">
        <v>2</v>
      </c>
      <c r="C91" s="15">
        <v>99</v>
      </c>
      <c r="D91" s="15"/>
      <c r="E91" s="15">
        <v>2</v>
      </c>
      <c r="F91" s="15">
        <v>45</v>
      </c>
      <c r="G91" s="15"/>
      <c r="H91" s="15">
        <v>2</v>
      </c>
      <c r="I91" s="15">
        <v>22</v>
      </c>
      <c r="J91" s="15"/>
      <c r="K91" s="15">
        <v>2</v>
      </c>
      <c r="L91" s="15">
        <v>6</v>
      </c>
    </row>
    <row r="92" spans="2:12">
      <c r="B92" s="15">
        <v>3</v>
      </c>
      <c r="C92" s="15">
        <v>126</v>
      </c>
      <c r="D92" s="15"/>
      <c r="E92" s="15">
        <v>3</v>
      </c>
      <c r="F92" s="15">
        <v>67</v>
      </c>
      <c r="G92" s="15"/>
      <c r="H92" s="15">
        <v>3</v>
      </c>
      <c r="I92" s="15">
        <v>34</v>
      </c>
      <c r="J92" s="15"/>
      <c r="K92" s="15">
        <v>3</v>
      </c>
      <c r="L92" s="15">
        <v>9</v>
      </c>
    </row>
    <row r="93" spans="2:12">
      <c r="B93" s="15"/>
      <c r="C93" s="15"/>
      <c r="D93" s="15"/>
      <c r="E93" s="15"/>
      <c r="F93" s="15"/>
      <c r="G93" s="15"/>
      <c r="H93" s="15"/>
      <c r="I93" s="15"/>
      <c r="J93" s="15"/>
      <c r="K93" s="15">
        <v>4</v>
      </c>
      <c r="L93" s="15">
        <v>12</v>
      </c>
    </row>
    <row r="94" spans="2:12">
      <c r="B94" s="15"/>
      <c r="C94" s="15"/>
      <c r="D94" s="15"/>
      <c r="E94" s="15"/>
      <c r="F94" s="15"/>
      <c r="G94" s="15"/>
      <c r="H94" s="15"/>
      <c r="I94" s="15"/>
      <c r="J94" s="15"/>
      <c r="K94" s="15">
        <v>5</v>
      </c>
      <c r="L94" s="15">
        <v>15</v>
      </c>
    </row>
    <row r="96" spans="2:12">
      <c r="B96" s="15">
        <v>7</v>
      </c>
      <c r="C96" s="15">
        <v>8</v>
      </c>
      <c r="D96" s="15"/>
      <c r="E96" s="15"/>
      <c r="F96" s="15"/>
      <c r="G96" s="15"/>
      <c r="H96" s="15"/>
      <c r="I96" s="15"/>
    </row>
  </sheetData>
  <pageMargins left="0.70000000000000007" right="0.70000000000000007" top="0.75" bottom="0.75" header="0.30000000000000004" footer="0.30000000000000004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96"/>
  <sheetViews>
    <sheetView topLeftCell="A40" workbookViewId="0">
      <selection activeCell="B55" sqref="B55"/>
    </sheetView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14" bestFit="1" customWidth="1"/>
    <col min="6" max="6" width="7.10937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115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C5+C8+C10+(SUM(C11:C52))</f>
        <v>150</v>
      </c>
      <c r="D3" s="3">
        <f>SUM(D5:D56)</f>
        <v>9</v>
      </c>
      <c r="E3" s="3">
        <f>SUM(E5:E54)</f>
        <v>113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8"/>
    </row>
    <row r="5" spans="1:6" ht="115.2">
      <c r="A5" s="10" t="s">
        <v>73</v>
      </c>
      <c r="B5" s="2">
        <v>1</v>
      </c>
      <c r="C5" s="2">
        <v>18</v>
      </c>
      <c r="D5" s="2">
        <v>8</v>
      </c>
      <c r="E5" s="2">
        <v>50</v>
      </c>
      <c r="F5" s="8"/>
    </row>
    <row r="6" spans="1:6" ht="21">
      <c r="A6" s="7" t="s">
        <v>13</v>
      </c>
      <c r="B6" s="2">
        <v>1</v>
      </c>
      <c r="C6" s="2">
        <f>600-C3</f>
        <v>450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65</v>
      </c>
      <c r="B8" s="11">
        <v>1</v>
      </c>
      <c r="C8" s="2">
        <f>B8*30</f>
        <v>30</v>
      </c>
      <c r="D8" s="2">
        <v>0</v>
      </c>
      <c r="E8" s="2">
        <f>VLOOKUP(B8,K90:L91,2,FALSE)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5" t="s">
        <v>17</v>
      </c>
    </row>
    <row r="10" spans="1:6" ht="28.8">
      <c r="A10" s="10" t="s">
        <v>112</v>
      </c>
      <c r="B10" s="11">
        <v>1</v>
      </c>
      <c r="C10" s="2">
        <f>VLOOKUP(B10,B89:C93,2,FALSE)</f>
        <v>96</v>
      </c>
      <c r="D10" s="2">
        <f>B10*0</f>
        <v>0</v>
      </c>
      <c r="E10" s="2">
        <f>VLOOKUP(B10,B82:C86,2,FALSE)</f>
        <v>48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VLOOKUP(B11,E81:F83,2,FALSE)</f>
        <v>0</v>
      </c>
      <c r="D11" s="2">
        <f>VLOOKUP(B11,G81:H83,2,FALSE)</f>
        <v>0</v>
      </c>
      <c r="E11" s="2">
        <f>VLOOKUP(B11,E81:F83,2,FALSE)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>
      <c r="A14" s="10" t="s">
        <v>113</v>
      </c>
      <c r="B14" s="11">
        <v>0</v>
      </c>
      <c r="C14" s="2">
        <f>B14*1.5</f>
        <v>0</v>
      </c>
      <c r="D14" s="2">
        <f>B14*1</f>
        <v>0</v>
      </c>
      <c r="E14" s="2">
        <f>B14*20</f>
        <v>0</v>
      </c>
      <c r="F14" s="8"/>
    </row>
    <row r="15" spans="1:6" ht="21">
      <c r="A15" s="7" t="s">
        <v>42</v>
      </c>
      <c r="B15" s="5"/>
      <c r="C15" s="5"/>
      <c r="D15" s="5"/>
      <c r="E15" s="5"/>
      <c r="F15" s="8"/>
    </row>
    <row r="16" spans="1:6">
      <c r="A16" s="10" t="s">
        <v>15</v>
      </c>
      <c r="B16" s="11">
        <v>1</v>
      </c>
      <c r="C16" s="2">
        <f>B16*3</f>
        <v>3</v>
      </c>
      <c r="D16" s="2">
        <v>0</v>
      </c>
      <c r="E16" s="2">
        <f>VLOOKUP(B16,H89:I92,2,FALSE)</f>
        <v>15</v>
      </c>
      <c r="F16" s="8"/>
    </row>
    <row r="17" spans="1:6" ht="21">
      <c r="A17" s="7" t="s">
        <v>44</v>
      </c>
      <c r="B17" s="5"/>
      <c r="C17" s="5"/>
      <c r="D17" s="5"/>
      <c r="E17" s="5"/>
      <c r="F17" s="8"/>
    </row>
    <row r="18" spans="1:6" ht="28.8">
      <c r="A18" s="10" t="s">
        <v>68</v>
      </c>
      <c r="B18" s="11">
        <v>0</v>
      </c>
      <c r="C18" s="2">
        <f>B18*5</f>
        <v>0</v>
      </c>
      <c r="D18" s="2">
        <v>0</v>
      </c>
      <c r="E18" s="2">
        <f>B18*8</f>
        <v>0</v>
      </c>
      <c r="F18" s="8"/>
    </row>
    <row r="19" spans="1:6" ht="28.8">
      <c r="A19" s="10" t="s">
        <v>69</v>
      </c>
      <c r="B19" s="11">
        <v>0</v>
      </c>
      <c r="C19" s="2">
        <f>B19*7</f>
        <v>0</v>
      </c>
      <c r="D19" s="2">
        <f>B19*1</f>
        <v>0</v>
      </c>
      <c r="E19" s="2">
        <f>B19*10</f>
        <v>0</v>
      </c>
      <c r="F19" s="8"/>
    </row>
    <row r="20" spans="1:6">
      <c r="A20" s="10" t="s">
        <v>70</v>
      </c>
      <c r="B20" s="11">
        <v>0</v>
      </c>
      <c r="C20" s="2">
        <f>B20*5</f>
        <v>0</v>
      </c>
      <c r="D20" s="2">
        <f>B20*1</f>
        <v>0</v>
      </c>
      <c r="E20" s="2">
        <f>B20*10</f>
        <v>0</v>
      </c>
      <c r="F20" s="8"/>
    </row>
    <row r="21" spans="1:6">
      <c r="A21" s="10" t="s">
        <v>48</v>
      </c>
      <c r="B21" s="11">
        <v>0</v>
      </c>
      <c r="C21" s="2">
        <f>B21*0.5</f>
        <v>0</v>
      </c>
      <c r="D21" s="2">
        <v>0</v>
      </c>
      <c r="E21" s="2">
        <f>B21*8</f>
        <v>0</v>
      </c>
      <c r="F21" s="8"/>
    </row>
    <row r="22" spans="1:6" ht="21">
      <c r="A22" s="7" t="s">
        <v>19</v>
      </c>
      <c r="B22" s="5"/>
      <c r="C22" s="5"/>
      <c r="D22" s="5"/>
      <c r="E22" s="5"/>
      <c r="F22" s="8"/>
    </row>
    <row r="23" spans="1:6">
      <c r="A23" s="10" t="s">
        <v>78</v>
      </c>
      <c r="B23" s="11">
        <v>0</v>
      </c>
      <c r="C23" s="2">
        <f>B23*20</f>
        <v>0</v>
      </c>
      <c r="D23" s="2">
        <v>0</v>
      </c>
      <c r="E23" s="2">
        <f>B23*30</f>
        <v>0</v>
      </c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79</v>
      </c>
      <c r="B25" s="11">
        <v>0</v>
      </c>
      <c r="C25" s="2">
        <f>B25*20</f>
        <v>0</v>
      </c>
      <c r="D25" s="2">
        <f>B25*1</f>
        <v>0</v>
      </c>
      <c r="E25" s="2">
        <f>B25*20</f>
        <v>0</v>
      </c>
      <c r="F25" s="8"/>
    </row>
    <row r="26" spans="1:6">
      <c r="A26" s="10" t="s">
        <v>80</v>
      </c>
      <c r="B26" s="11">
        <v>0</v>
      </c>
      <c r="C26" s="2">
        <f>B26*20</f>
        <v>0</v>
      </c>
      <c r="D26" s="2">
        <f>B26*2</f>
        <v>0</v>
      </c>
      <c r="E26" s="2">
        <f>B26*30</f>
        <v>0</v>
      </c>
      <c r="F26" s="8"/>
    </row>
    <row r="27" spans="1:6">
      <c r="A27" s="10" t="s">
        <v>81</v>
      </c>
      <c r="B27" s="11">
        <v>0</v>
      </c>
      <c r="C27" s="2">
        <f>B27*10</f>
        <v>0</v>
      </c>
      <c r="D27" s="2">
        <v>0</v>
      </c>
      <c r="E27" s="2">
        <f>B27*150</f>
        <v>0</v>
      </c>
      <c r="F27" s="8"/>
    </row>
    <row r="28" spans="1:6">
      <c r="A28" s="10" t="s">
        <v>94</v>
      </c>
      <c r="B28" s="11">
        <v>0</v>
      </c>
      <c r="C28" s="2">
        <f>B28*150</f>
        <v>0</v>
      </c>
      <c r="D28" s="2">
        <f>B28*11</f>
        <v>0</v>
      </c>
      <c r="E28" s="2"/>
      <c r="F28" s="8"/>
    </row>
    <row r="29" spans="1:6">
      <c r="A29" s="10" t="s">
        <v>90</v>
      </c>
      <c r="B29" s="11">
        <v>0</v>
      </c>
      <c r="C29" s="2">
        <f>B29*10</f>
        <v>0</v>
      </c>
      <c r="D29" s="2">
        <f>B29*2</f>
        <v>0</v>
      </c>
      <c r="E29" s="2">
        <f>B29*10</f>
        <v>0</v>
      </c>
      <c r="F29" s="8"/>
    </row>
    <row r="30" spans="1:6" ht="28.8">
      <c r="A30" s="10" t="s">
        <v>91</v>
      </c>
      <c r="B30" s="11">
        <v>0</v>
      </c>
      <c r="C30" s="11">
        <v>0</v>
      </c>
      <c r="D30" s="11">
        <v>0</v>
      </c>
      <c r="E30" s="11">
        <v>0</v>
      </c>
      <c r="F30" s="8"/>
    </row>
    <row r="31" spans="1:6">
      <c r="A31" s="10" t="s">
        <v>92</v>
      </c>
      <c r="B31" s="11">
        <v>0</v>
      </c>
      <c r="C31" s="2">
        <f>B31*50</f>
        <v>0</v>
      </c>
      <c r="D31" s="2">
        <v>0</v>
      </c>
      <c r="E31" s="2">
        <f>B31*100</f>
        <v>0</v>
      </c>
      <c r="F31" s="8"/>
    </row>
    <row r="32" spans="1:6">
      <c r="A32" s="10" t="s">
        <v>50</v>
      </c>
      <c r="B32" s="11">
        <v>0</v>
      </c>
      <c r="C32" s="2">
        <f>B32*1</f>
        <v>0</v>
      </c>
      <c r="D32" s="2">
        <f>B32*0</f>
        <v>0</v>
      </c>
      <c r="E32" s="2">
        <f>B32*1</f>
        <v>0</v>
      </c>
      <c r="F32" s="8"/>
    </row>
    <row r="33" spans="1:6">
      <c r="A33" s="10" t="s">
        <v>82</v>
      </c>
      <c r="B33" s="11">
        <v>0</v>
      </c>
      <c r="C33" s="2">
        <f>B33*1</f>
        <v>0</v>
      </c>
      <c r="D33" s="2">
        <f>B33*0</f>
        <v>0</v>
      </c>
      <c r="E33" s="2">
        <f>B33*1</f>
        <v>0</v>
      </c>
      <c r="F33" s="8"/>
    </row>
    <row r="34" spans="1:6" ht="28.8">
      <c r="A34" s="10" t="s">
        <v>51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 ht="43.2">
      <c r="A35" s="10" t="s">
        <v>52</v>
      </c>
      <c r="B35" s="11">
        <v>0</v>
      </c>
      <c r="C35" s="2">
        <f>B35*0.05</f>
        <v>0</v>
      </c>
      <c r="D35" s="2">
        <f>B35*0</f>
        <v>0</v>
      </c>
      <c r="E35" s="2">
        <f>B35*1</f>
        <v>0</v>
      </c>
      <c r="F35" s="8"/>
    </row>
    <row r="36" spans="1:6" ht="28.8">
      <c r="A36" s="10" t="s">
        <v>53</v>
      </c>
      <c r="B36" s="11">
        <v>0</v>
      </c>
      <c r="C36" s="2">
        <f>B36*0.1</f>
        <v>0</v>
      </c>
      <c r="D36" s="2">
        <f>B36*0</f>
        <v>0</v>
      </c>
      <c r="E36" s="2">
        <f>B36*8</f>
        <v>0</v>
      </c>
      <c r="F36" s="8"/>
    </row>
    <row r="37" spans="1:6">
      <c r="A37" s="10" t="s">
        <v>54</v>
      </c>
      <c r="B37" s="11">
        <v>0</v>
      </c>
      <c r="C37" s="2">
        <f>B37*12</f>
        <v>0</v>
      </c>
      <c r="D37" s="2">
        <f>B37*1</f>
        <v>0</v>
      </c>
      <c r="E37" s="2">
        <f>B37*18</f>
        <v>0</v>
      </c>
      <c r="F37" s="8"/>
    </row>
    <row r="38" spans="1:6">
      <c r="A38" s="10" t="s">
        <v>55</v>
      </c>
      <c r="B38" s="11">
        <v>0</v>
      </c>
      <c r="C38" s="2">
        <f>B38*23</f>
        <v>0</v>
      </c>
      <c r="D38" s="2">
        <f>B38*3</f>
        <v>0</v>
      </c>
      <c r="E38" s="2">
        <f>B38*60</f>
        <v>0</v>
      </c>
      <c r="F38" s="8"/>
    </row>
    <row r="39" spans="1:6">
      <c r="A39" s="10" t="s">
        <v>83</v>
      </c>
      <c r="B39" s="11">
        <v>0</v>
      </c>
      <c r="C39" s="2">
        <f>B39*25</f>
        <v>0</v>
      </c>
      <c r="D39" s="2">
        <f>B39*2</f>
        <v>0</v>
      </c>
      <c r="E39" s="2">
        <f>B39*20</f>
        <v>0</v>
      </c>
      <c r="F39" s="8"/>
    </row>
    <row r="40" spans="1:6">
      <c r="A40" s="10" t="s">
        <v>84</v>
      </c>
      <c r="B40" s="11">
        <v>0</v>
      </c>
      <c r="C40" s="2">
        <f>B40*23</f>
        <v>0</v>
      </c>
      <c r="D40" s="2">
        <f>B40*3</f>
        <v>0</v>
      </c>
      <c r="E40" s="2">
        <f>B40*60</f>
        <v>0</v>
      </c>
      <c r="F40" s="8"/>
    </row>
    <row r="41" spans="1:6">
      <c r="A41" s="10" t="s">
        <v>96</v>
      </c>
      <c r="B41" s="11">
        <v>0</v>
      </c>
      <c r="C41" s="2">
        <f>B41*40</f>
        <v>0</v>
      </c>
      <c r="D41" s="2">
        <f>B41*5</f>
        <v>0</v>
      </c>
      <c r="E41" s="2">
        <f>B41*100</f>
        <v>0</v>
      </c>
      <c r="F41" s="8"/>
    </row>
    <row r="42" spans="1:6">
      <c r="A42" s="10" t="s">
        <v>105</v>
      </c>
      <c r="B42" s="11">
        <v>0</v>
      </c>
      <c r="C42" s="2">
        <f>B42*60</f>
        <v>0</v>
      </c>
      <c r="D42" s="2">
        <f>B42*8</f>
        <v>0</v>
      </c>
      <c r="E42" s="2">
        <f>B42*160</f>
        <v>0</v>
      </c>
      <c r="F42" s="8"/>
    </row>
    <row r="43" spans="1:6">
      <c r="A43" s="10" t="s">
        <v>110</v>
      </c>
      <c r="B43" s="11">
        <v>0</v>
      </c>
      <c r="C43" s="2">
        <f>B43*80</f>
        <v>0</v>
      </c>
      <c r="D43" s="2">
        <f>B43*12</f>
        <v>0</v>
      </c>
      <c r="E43" s="2">
        <f>B43*240</f>
        <v>0</v>
      </c>
      <c r="F43" s="8"/>
    </row>
    <row r="44" spans="1:6">
      <c r="A44" s="10" t="s">
        <v>95</v>
      </c>
      <c r="B44" s="11">
        <v>0</v>
      </c>
      <c r="C44" s="2">
        <f>B44*40</f>
        <v>0</v>
      </c>
      <c r="D44" s="2">
        <f>B44*3</f>
        <v>0</v>
      </c>
      <c r="E44" s="2">
        <f>B44*150</f>
        <v>0</v>
      </c>
      <c r="F44" s="8"/>
    </row>
    <row r="45" spans="1:6" ht="43.2">
      <c r="A45" s="10" t="s">
        <v>56</v>
      </c>
      <c r="B45" s="11">
        <v>0</v>
      </c>
      <c r="C45" s="2">
        <f>B45*6</f>
        <v>0</v>
      </c>
      <c r="D45" s="2">
        <f>B45*1</f>
        <v>0</v>
      </c>
      <c r="E45" s="2">
        <f>B45*15</f>
        <v>0</v>
      </c>
      <c r="F45" s="8"/>
    </row>
    <row r="46" spans="1:6">
      <c r="A46" s="10" t="s">
        <v>106</v>
      </c>
      <c r="B46" s="11">
        <v>0</v>
      </c>
      <c r="C46" s="2">
        <f>B46*100</f>
        <v>0</v>
      </c>
      <c r="D46" s="2">
        <f>B46*20</f>
        <v>0</v>
      </c>
      <c r="E46" s="2">
        <f>B46*600</f>
        <v>0</v>
      </c>
      <c r="F46" s="8"/>
    </row>
    <row r="47" spans="1:6">
      <c r="A47" s="10" t="s">
        <v>85</v>
      </c>
      <c r="B47" s="11">
        <v>0</v>
      </c>
      <c r="C47" s="2">
        <f>B47*28</f>
        <v>0</v>
      </c>
      <c r="D47" s="2">
        <f>B47*8</f>
        <v>0</v>
      </c>
      <c r="E47" s="2">
        <f>B47*120</f>
        <v>0</v>
      </c>
      <c r="F47" s="8"/>
    </row>
    <row r="48" spans="1:6">
      <c r="A48" s="10" t="s">
        <v>97</v>
      </c>
      <c r="B48" s="11">
        <v>0</v>
      </c>
      <c r="C48" s="2">
        <f>B48*50</f>
        <v>0</v>
      </c>
      <c r="D48" s="2">
        <f>B48*16</f>
        <v>0</v>
      </c>
      <c r="E48" s="2">
        <f>B48*360</f>
        <v>0</v>
      </c>
      <c r="F48" s="8"/>
    </row>
    <row r="49" spans="1:6" ht="21">
      <c r="A49" s="7" t="s">
        <v>36</v>
      </c>
      <c r="B49" s="5"/>
      <c r="C49" s="5"/>
      <c r="D49" s="5"/>
      <c r="E49" s="5"/>
      <c r="F49" s="8"/>
    </row>
    <row r="50" spans="1:6">
      <c r="A50" s="9" t="s">
        <v>57</v>
      </c>
      <c r="B50" s="11">
        <v>0</v>
      </c>
      <c r="C50" s="2">
        <f>B50*7</f>
        <v>0</v>
      </c>
      <c r="D50" s="2">
        <v>0</v>
      </c>
      <c r="E50" s="2">
        <f>B50*1</f>
        <v>0</v>
      </c>
      <c r="F50" s="8"/>
    </row>
    <row r="51" spans="1:6">
      <c r="A51" s="10" t="s">
        <v>86</v>
      </c>
      <c r="B51" s="11">
        <v>0</v>
      </c>
      <c r="C51" s="2">
        <f>B51*12</f>
        <v>0</v>
      </c>
      <c r="D51" s="2">
        <v>0</v>
      </c>
      <c r="E51" s="2">
        <f>B51*10</f>
        <v>0</v>
      </c>
      <c r="F51" s="8"/>
    </row>
    <row r="52" spans="1:6">
      <c r="A52" s="10" t="s">
        <v>58</v>
      </c>
      <c r="B52" s="11">
        <v>0</v>
      </c>
      <c r="C52" s="2">
        <f>B52*0.25</f>
        <v>0</v>
      </c>
      <c r="D52" s="2">
        <v>0</v>
      </c>
      <c r="E52" s="2">
        <f>B52*1</f>
        <v>0</v>
      </c>
      <c r="F52" s="8"/>
    </row>
    <row r="53" spans="1:6" ht="21">
      <c r="A53" s="7" t="s">
        <v>28</v>
      </c>
      <c r="F53" s="8"/>
    </row>
    <row r="54" spans="1:6">
      <c r="A54" s="9" t="s">
        <v>29</v>
      </c>
      <c r="B54">
        <f>600*10</f>
        <v>6000</v>
      </c>
      <c r="F54" s="8"/>
    </row>
    <row r="55" spans="1:6">
      <c r="A55" s="9" t="s">
        <v>30</v>
      </c>
      <c r="B55">
        <f>B54*0.75</f>
        <v>4500</v>
      </c>
      <c r="F55" s="8"/>
    </row>
    <row r="56" spans="1:6">
      <c r="A56" s="9" t="s">
        <v>31</v>
      </c>
      <c r="B56">
        <f>B54*0.5</f>
        <v>3000</v>
      </c>
      <c r="F56" s="8"/>
    </row>
    <row r="57" spans="1:6">
      <c r="A57" s="9" t="s">
        <v>32</v>
      </c>
      <c r="B57">
        <f>B54*0.25</f>
        <v>1500</v>
      </c>
      <c r="F57" s="8"/>
    </row>
    <row r="58" spans="1:6" ht="21">
      <c r="A58" s="7" t="s">
        <v>33</v>
      </c>
      <c r="F58" s="8"/>
    </row>
    <row r="59" spans="1:6">
      <c r="A59" s="9"/>
      <c r="F59" s="8"/>
    </row>
    <row r="60" spans="1:6">
      <c r="A60" s="9"/>
      <c r="F60" s="8"/>
    </row>
    <row r="61" spans="1:6">
      <c r="A61" s="12"/>
      <c r="B61" s="13"/>
      <c r="C61" s="13"/>
      <c r="D61" s="13"/>
      <c r="E61" s="13"/>
      <c r="F61" s="14"/>
    </row>
    <row r="80" spans="2:12">
      <c r="B80" s="15"/>
      <c r="C80" s="15"/>
      <c r="D80" s="15"/>
      <c r="E80" s="15" t="s">
        <v>98</v>
      </c>
      <c r="F80" s="15"/>
      <c r="G80" s="15" t="s">
        <v>99</v>
      </c>
      <c r="H80" s="15"/>
      <c r="I80" s="15"/>
      <c r="J80" s="15"/>
      <c r="K80" s="15"/>
      <c r="L80" s="15"/>
    </row>
    <row r="81" spans="2:12">
      <c r="B81" s="15" t="s">
        <v>107</v>
      </c>
      <c r="C81" s="15"/>
      <c r="D81" s="15"/>
      <c r="E81" s="15">
        <v>0</v>
      </c>
      <c r="F81" s="15">
        <v>0</v>
      </c>
      <c r="G81" s="15">
        <v>0</v>
      </c>
      <c r="H81" s="15">
        <v>0</v>
      </c>
      <c r="I81" s="15"/>
      <c r="J81" s="15"/>
      <c r="K81" s="15"/>
      <c r="L81" s="15"/>
    </row>
    <row r="82" spans="2:12">
      <c r="B82" s="15">
        <v>1</v>
      </c>
      <c r="C82" s="15">
        <v>48</v>
      </c>
      <c r="D82" s="15"/>
      <c r="E82" s="15">
        <v>1</v>
      </c>
      <c r="F82" s="15">
        <v>60</v>
      </c>
      <c r="G82" s="15">
        <v>1</v>
      </c>
      <c r="H82" s="15">
        <v>2</v>
      </c>
      <c r="I82" s="15"/>
      <c r="J82" s="15"/>
      <c r="K82" s="15"/>
      <c r="L82" s="15"/>
    </row>
    <row r="83" spans="2:12">
      <c r="B83" s="15">
        <v>2</v>
      </c>
      <c r="C83" s="15">
        <v>66</v>
      </c>
      <c r="D83" s="15"/>
      <c r="E83" s="15">
        <v>2</v>
      </c>
      <c r="F83" s="15">
        <v>120</v>
      </c>
      <c r="G83" s="15">
        <v>2</v>
      </c>
      <c r="H83" s="15">
        <v>2</v>
      </c>
      <c r="I83" s="15"/>
      <c r="J83" s="15"/>
      <c r="K83" s="15"/>
      <c r="L83" s="15"/>
    </row>
    <row r="84" spans="2:12">
      <c r="B84" s="15">
        <v>3</v>
      </c>
      <c r="C84" s="15">
        <v>84</v>
      </c>
      <c r="D84" s="15"/>
      <c r="E84" s="15"/>
      <c r="F84" s="15"/>
      <c r="G84" s="15"/>
      <c r="H84" s="15"/>
      <c r="I84" s="15"/>
      <c r="J84" s="15"/>
      <c r="K84" s="15"/>
      <c r="L84" s="15"/>
    </row>
    <row r="85" spans="2:1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>
      <c r="B88" s="15" t="s">
        <v>100</v>
      </c>
      <c r="C88" s="15"/>
      <c r="D88" s="15"/>
      <c r="E88" s="15" t="s">
        <v>101</v>
      </c>
      <c r="F88" s="15"/>
      <c r="G88" s="15"/>
      <c r="H88" s="15" t="s">
        <v>114</v>
      </c>
      <c r="I88" s="15"/>
      <c r="J88" s="15"/>
      <c r="K88" s="15"/>
      <c r="L88" s="15"/>
    </row>
    <row r="89" spans="2:12">
      <c r="B89" s="15" t="s">
        <v>34</v>
      </c>
      <c r="C89" s="15" t="s">
        <v>71</v>
      </c>
      <c r="D89" s="15"/>
      <c r="E89" s="15" t="s">
        <v>34</v>
      </c>
      <c r="F89" s="15"/>
      <c r="G89" s="15"/>
      <c r="H89" s="15" t="s">
        <v>34</v>
      </c>
      <c r="I89" s="15"/>
      <c r="J89" s="15"/>
      <c r="K89" s="15" t="s">
        <v>34</v>
      </c>
      <c r="L89" s="15"/>
    </row>
    <row r="90" spans="2:12">
      <c r="B90" s="15">
        <v>1</v>
      </c>
      <c r="C90" s="15">
        <v>96</v>
      </c>
      <c r="D90" s="15"/>
      <c r="E90" s="15">
        <v>1</v>
      </c>
      <c r="F90" s="15">
        <v>0</v>
      </c>
      <c r="G90" s="15"/>
      <c r="H90" s="15">
        <v>1</v>
      </c>
      <c r="I90" s="15">
        <v>15</v>
      </c>
      <c r="J90" s="15"/>
      <c r="K90" s="15">
        <v>1</v>
      </c>
      <c r="L90" s="15">
        <v>0</v>
      </c>
    </row>
    <row r="91" spans="2:12">
      <c r="B91" s="15">
        <v>2</v>
      </c>
      <c r="C91" s="15">
        <v>132</v>
      </c>
      <c r="D91" s="15"/>
      <c r="E91" s="15">
        <v>2</v>
      </c>
      <c r="F91" s="15">
        <v>45</v>
      </c>
      <c r="G91" s="15"/>
      <c r="H91" s="15">
        <v>2</v>
      </c>
      <c r="I91" s="15">
        <v>30</v>
      </c>
      <c r="J91" s="15"/>
      <c r="K91" s="15">
        <v>2</v>
      </c>
      <c r="L91" s="15">
        <v>60</v>
      </c>
    </row>
    <row r="92" spans="2:12">
      <c r="B92" s="15">
        <v>3</v>
      </c>
      <c r="C92" s="15">
        <v>168</v>
      </c>
      <c r="D92" s="15"/>
      <c r="E92" s="15">
        <v>3</v>
      </c>
      <c r="F92" s="15">
        <v>67</v>
      </c>
      <c r="G92" s="15"/>
      <c r="H92" s="15">
        <v>3</v>
      </c>
      <c r="I92" s="15">
        <v>45</v>
      </c>
      <c r="J92" s="15"/>
      <c r="K92" s="15"/>
      <c r="L92" s="15"/>
    </row>
    <row r="96" spans="2:12">
      <c r="B96" s="15">
        <v>7</v>
      </c>
      <c r="C96" s="15">
        <v>8</v>
      </c>
      <c r="D96" s="15"/>
      <c r="E96" s="15"/>
      <c r="F96" s="15"/>
      <c r="G96" s="15"/>
      <c r="H96" s="15"/>
      <c r="I96" s="15"/>
    </row>
  </sheetData>
  <pageMargins left="0.70000000000000007" right="0.70000000000000007" top="0.75" bottom="0.75" header="0.30000000000000004" footer="0.30000000000000004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98"/>
  <sheetViews>
    <sheetView topLeftCell="A37" workbookViewId="0">
      <selection activeCell="B57" sqref="B57"/>
    </sheetView>
  </sheetViews>
  <sheetFormatPr defaultRowHeight="14.4"/>
  <cols>
    <col min="1" max="1" width="35.5546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10.109375" customWidth="1"/>
    <col min="6" max="6" width="8.7773437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116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18"/>
    </row>
    <row r="3" spans="1:6">
      <c r="A3" s="9" t="s">
        <v>9</v>
      </c>
      <c r="B3" s="5"/>
      <c r="C3" s="3">
        <f>C5+C8+C10+(SUM(C11:C54))</f>
        <v>219.25</v>
      </c>
      <c r="D3" s="3">
        <f>SUM(D5:D56)</f>
        <v>10</v>
      </c>
      <c r="E3" s="3">
        <f>SUM(E5:E54)</f>
        <v>153</v>
      </c>
      <c r="F3" s="1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18"/>
    </row>
    <row r="5" spans="1:6" ht="57.6">
      <c r="A5" s="10" t="s">
        <v>117</v>
      </c>
      <c r="B5" s="2">
        <v>1</v>
      </c>
      <c r="C5" s="2">
        <v>25</v>
      </c>
      <c r="D5" s="2">
        <v>9</v>
      </c>
      <c r="E5" s="2">
        <v>60</v>
      </c>
      <c r="F5" s="18"/>
    </row>
    <row r="6" spans="1:6" ht="21">
      <c r="A6" s="7" t="s">
        <v>13</v>
      </c>
      <c r="B6" s="2">
        <v>1</v>
      </c>
      <c r="C6" s="2">
        <f>750-C3</f>
        <v>530.75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65</v>
      </c>
      <c r="B8" s="11">
        <v>1</v>
      </c>
      <c r="C8" s="2">
        <f>VLOOKUP(B8,K92:L93,2,FALSE)</f>
        <v>37.5</v>
      </c>
      <c r="D8" s="2">
        <v>0</v>
      </c>
      <c r="E8" s="2">
        <f>VLOOKUP(B8,E92:F93,2,FALSE)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19" t="s">
        <v>17</v>
      </c>
    </row>
    <row r="10" spans="1:6" ht="28.8">
      <c r="A10" s="10" t="s">
        <v>118</v>
      </c>
      <c r="B10" s="11">
        <v>1</v>
      </c>
      <c r="C10" s="2">
        <f>VLOOKUP(B10,B91:C95,2,FALSE)</f>
        <v>150</v>
      </c>
      <c r="D10" s="2">
        <f>B10*0</f>
        <v>0</v>
      </c>
      <c r="E10" s="2">
        <f>VLOOKUP(B10,B84:C88,2,FALSE)</f>
        <v>75</v>
      </c>
      <c r="F10" s="16">
        <f>B10*1</f>
        <v>1</v>
      </c>
    </row>
    <row r="11" spans="1:6">
      <c r="A11" s="10" t="s">
        <v>89</v>
      </c>
      <c r="B11" s="11">
        <v>0</v>
      </c>
      <c r="C11" s="2">
        <f>VLOOKUP(B11,E83:F85,2,FALSE)</f>
        <v>0</v>
      </c>
      <c r="D11" s="2">
        <f>VLOOKUP(B11,G83:H85,2,FALSE)</f>
        <v>0</v>
      </c>
      <c r="E11" s="2">
        <f>VLOOKUP(B11,E83:F85,2,FALSE)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>
      <c r="A14" s="10" t="s">
        <v>113</v>
      </c>
      <c r="B14" s="11">
        <v>0</v>
      </c>
      <c r="C14" s="2">
        <f>B14*1.5</f>
        <v>0</v>
      </c>
      <c r="D14" s="2">
        <f>B14*1</f>
        <v>0</v>
      </c>
      <c r="E14" s="2">
        <f>B14*20</f>
        <v>0</v>
      </c>
      <c r="F14" s="8"/>
    </row>
    <row r="15" spans="1:6" ht="21">
      <c r="A15" s="7" t="s">
        <v>42</v>
      </c>
      <c r="B15" s="5"/>
      <c r="C15" s="5"/>
      <c r="D15" s="5"/>
      <c r="E15" s="5"/>
      <c r="F15" s="8"/>
    </row>
    <row r="16" spans="1:6">
      <c r="A16" s="10" t="s">
        <v>15</v>
      </c>
      <c r="B16" s="11">
        <v>1</v>
      </c>
      <c r="C16" s="2">
        <f>B16*3.75</f>
        <v>3.75</v>
      </c>
      <c r="D16" s="2">
        <v>0</v>
      </c>
      <c r="E16" s="2">
        <f>VLOOKUP(B16,H91:I94,2,FALSE)</f>
        <v>18</v>
      </c>
      <c r="F16" s="8"/>
    </row>
    <row r="17" spans="1:6" ht="21">
      <c r="A17" s="7" t="s">
        <v>44</v>
      </c>
      <c r="B17" s="5"/>
      <c r="C17" s="5"/>
      <c r="D17" s="5"/>
      <c r="E17" s="5"/>
      <c r="F17" s="8"/>
    </row>
    <row r="18" spans="1:6" ht="28.8">
      <c r="A18" s="10" t="s">
        <v>68</v>
      </c>
      <c r="B18" s="11">
        <v>0</v>
      </c>
      <c r="C18" s="2">
        <f>B18*5</f>
        <v>0</v>
      </c>
      <c r="D18" s="2">
        <v>0</v>
      </c>
      <c r="E18" s="2">
        <f>B18*8</f>
        <v>0</v>
      </c>
      <c r="F18" s="8"/>
    </row>
    <row r="19" spans="1:6">
      <c r="A19" s="10" t="s">
        <v>69</v>
      </c>
      <c r="B19" s="11">
        <v>0</v>
      </c>
      <c r="C19" s="2">
        <f>B19*7</f>
        <v>0</v>
      </c>
      <c r="D19" s="2">
        <f>B19*1</f>
        <v>0</v>
      </c>
      <c r="E19" s="2">
        <f>B19*10</f>
        <v>0</v>
      </c>
      <c r="F19" s="8"/>
    </row>
    <row r="20" spans="1:6">
      <c r="A20" s="10" t="s">
        <v>70</v>
      </c>
      <c r="B20" s="11">
        <v>0</v>
      </c>
      <c r="C20" s="2">
        <f>B20*5</f>
        <v>0</v>
      </c>
      <c r="D20" s="2">
        <f>B20*1</f>
        <v>0</v>
      </c>
      <c r="E20" s="2">
        <f>B20*10</f>
        <v>0</v>
      </c>
      <c r="F20" s="8"/>
    </row>
    <row r="21" spans="1:6">
      <c r="A21" s="10" t="s">
        <v>48</v>
      </c>
      <c r="B21" s="11">
        <v>0</v>
      </c>
      <c r="C21" s="2">
        <f>B21*0.5</f>
        <v>0</v>
      </c>
      <c r="D21" s="2">
        <v>0</v>
      </c>
      <c r="E21" s="2">
        <f>B21*8</f>
        <v>0</v>
      </c>
      <c r="F21" s="8"/>
    </row>
    <row r="22" spans="1:6" ht="21">
      <c r="A22" s="7" t="s">
        <v>19</v>
      </c>
      <c r="B22" s="5"/>
      <c r="C22" s="5"/>
      <c r="D22" s="5"/>
      <c r="E22" s="5"/>
      <c r="F22" s="8"/>
    </row>
    <row r="23" spans="1:6">
      <c r="A23" s="10" t="s">
        <v>78</v>
      </c>
      <c r="B23" s="11">
        <v>0</v>
      </c>
      <c r="C23" s="2">
        <f>B23*20</f>
        <v>0</v>
      </c>
      <c r="D23" s="2">
        <v>0</v>
      </c>
      <c r="E23" s="2">
        <f>B23*30</f>
        <v>0</v>
      </c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79</v>
      </c>
      <c r="B25" s="11">
        <v>0</v>
      </c>
      <c r="C25" s="2">
        <f>B25*20</f>
        <v>0</v>
      </c>
      <c r="D25" s="2">
        <f>B25*1</f>
        <v>0</v>
      </c>
      <c r="E25" s="2">
        <f>B25*20</f>
        <v>0</v>
      </c>
      <c r="F25" s="8"/>
    </row>
    <row r="26" spans="1:6">
      <c r="A26" s="10" t="s">
        <v>80</v>
      </c>
      <c r="B26" s="11">
        <v>0</v>
      </c>
      <c r="C26" s="2">
        <f>B26*20</f>
        <v>0</v>
      </c>
      <c r="D26" s="2">
        <f>B26*2</f>
        <v>0</v>
      </c>
      <c r="E26" s="2">
        <f>B26*30</f>
        <v>0</v>
      </c>
      <c r="F26" s="8"/>
    </row>
    <row r="27" spans="1:6">
      <c r="A27" s="10" t="s">
        <v>81</v>
      </c>
      <c r="B27" s="11">
        <v>0</v>
      </c>
      <c r="C27" s="2">
        <f>B27*10</f>
        <v>0</v>
      </c>
      <c r="D27" s="2">
        <v>0</v>
      </c>
      <c r="E27" s="2">
        <f>B27*150</f>
        <v>0</v>
      </c>
      <c r="F27" s="8"/>
    </row>
    <row r="28" spans="1:6">
      <c r="A28" s="10" t="s">
        <v>94</v>
      </c>
      <c r="B28" s="11">
        <v>0</v>
      </c>
      <c r="C28" s="2">
        <f>B28*150</f>
        <v>0</v>
      </c>
      <c r="D28" s="2">
        <f>B28*11</f>
        <v>0</v>
      </c>
      <c r="E28" s="2"/>
      <c r="F28" s="8"/>
    </row>
    <row r="29" spans="1:6">
      <c r="A29" s="10" t="s">
        <v>90</v>
      </c>
      <c r="B29" s="11">
        <v>0</v>
      </c>
      <c r="C29" s="2">
        <f>B29*10</f>
        <v>0</v>
      </c>
      <c r="D29" s="2">
        <f>B29*2</f>
        <v>0</v>
      </c>
      <c r="E29" s="2">
        <f>B29*10</f>
        <v>0</v>
      </c>
      <c r="F29" s="8"/>
    </row>
    <row r="30" spans="1:6" ht="28.8">
      <c r="A30" s="10" t="s">
        <v>91</v>
      </c>
      <c r="B30" s="11">
        <v>0</v>
      </c>
      <c r="C30" s="2">
        <v>0</v>
      </c>
      <c r="D30" s="2">
        <v>0</v>
      </c>
      <c r="E30" s="2">
        <v>0</v>
      </c>
      <c r="F30" s="8"/>
    </row>
    <row r="31" spans="1:6">
      <c r="A31" s="10" t="s">
        <v>119</v>
      </c>
      <c r="B31" s="11">
        <v>0</v>
      </c>
      <c r="C31" s="2">
        <f>B31*25</f>
        <v>0</v>
      </c>
      <c r="D31" s="2">
        <f>B31*4</f>
        <v>0</v>
      </c>
      <c r="E31" s="2">
        <f>B31*25</f>
        <v>0</v>
      </c>
      <c r="F31" s="8"/>
    </row>
    <row r="32" spans="1:6" ht="28.8">
      <c r="A32" s="10" t="s">
        <v>120</v>
      </c>
      <c r="B32" s="11">
        <v>0</v>
      </c>
      <c r="C32" s="11">
        <v>0</v>
      </c>
      <c r="D32" s="11">
        <v>0</v>
      </c>
      <c r="E32" s="11">
        <v>0</v>
      </c>
      <c r="F32" s="8"/>
    </row>
    <row r="33" spans="1:6">
      <c r="A33" s="10" t="s">
        <v>92</v>
      </c>
      <c r="B33" s="11">
        <v>0</v>
      </c>
      <c r="C33" s="2">
        <f>B33*50</f>
        <v>0</v>
      </c>
      <c r="D33" s="2">
        <v>0</v>
      </c>
      <c r="E33" s="2">
        <f>B33*100</f>
        <v>0</v>
      </c>
      <c r="F33" s="8"/>
    </row>
    <row r="34" spans="1:6">
      <c r="A34" s="10" t="s">
        <v>50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>
      <c r="A35" s="10" t="s">
        <v>82</v>
      </c>
      <c r="B35" s="11">
        <v>0</v>
      </c>
      <c r="C35" s="2">
        <f>B35*1</f>
        <v>0</v>
      </c>
      <c r="D35" s="2">
        <f>B35*0</f>
        <v>0</v>
      </c>
      <c r="E35" s="2">
        <f>B35*1</f>
        <v>0</v>
      </c>
      <c r="F35" s="8"/>
    </row>
    <row r="36" spans="1:6">
      <c r="A36" s="10" t="s">
        <v>51</v>
      </c>
      <c r="B36" s="11">
        <v>0</v>
      </c>
      <c r="C36" s="2">
        <f>B36*1</f>
        <v>0</v>
      </c>
      <c r="D36" s="2">
        <f>B36*0</f>
        <v>0</v>
      </c>
      <c r="E36" s="2">
        <f>B36*1</f>
        <v>0</v>
      </c>
      <c r="F36" s="8"/>
    </row>
    <row r="37" spans="1:6" ht="28.8">
      <c r="A37" s="10" t="s">
        <v>52</v>
      </c>
      <c r="B37" s="11">
        <v>0</v>
      </c>
      <c r="C37" s="2">
        <f>B37*0.05</f>
        <v>0</v>
      </c>
      <c r="D37" s="2">
        <f>B37*0</f>
        <v>0</v>
      </c>
      <c r="E37" s="2">
        <f>B37*1</f>
        <v>0</v>
      </c>
      <c r="F37" s="8"/>
    </row>
    <row r="38" spans="1:6" ht="28.8">
      <c r="A38" s="10" t="s">
        <v>53</v>
      </c>
      <c r="B38" s="11">
        <v>0</v>
      </c>
      <c r="C38" s="2">
        <f>B38*0.1</f>
        <v>0</v>
      </c>
      <c r="D38" s="2">
        <f>B38*0</f>
        <v>0</v>
      </c>
      <c r="E38" s="2">
        <f>B38*8</f>
        <v>0</v>
      </c>
      <c r="F38" s="8"/>
    </row>
    <row r="39" spans="1:6">
      <c r="A39" s="10" t="s">
        <v>54</v>
      </c>
      <c r="B39" s="11">
        <v>0</v>
      </c>
      <c r="C39" s="2">
        <f>B39*12</f>
        <v>0</v>
      </c>
      <c r="D39" s="2">
        <f>B39*1</f>
        <v>0</v>
      </c>
      <c r="E39" s="2">
        <f>B39*18</f>
        <v>0</v>
      </c>
      <c r="F39" s="8"/>
    </row>
    <row r="40" spans="1:6">
      <c r="A40" s="10" t="s">
        <v>55</v>
      </c>
      <c r="B40" s="11">
        <v>0</v>
      </c>
      <c r="C40" s="2">
        <f>B40*23</f>
        <v>0</v>
      </c>
      <c r="D40" s="2">
        <f>B40*3</f>
        <v>0</v>
      </c>
      <c r="E40" s="2">
        <f>B40*60</f>
        <v>0</v>
      </c>
      <c r="F40" s="8"/>
    </row>
    <row r="41" spans="1:6">
      <c r="A41" s="10" t="s">
        <v>83</v>
      </c>
      <c r="B41" s="11">
        <v>0</v>
      </c>
      <c r="C41" s="2">
        <f>B41*25</f>
        <v>0</v>
      </c>
      <c r="D41" s="2">
        <f>B41*2</f>
        <v>0</v>
      </c>
      <c r="E41" s="2">
        <f>B41*20</f>
        <v>0</v>
      </c>
      <c r="F41" s="8"/>
    </row>
    <row r="42" spans="1:6">
      <c r="A42" s="10" t="s">
        <v>84</v>
      </c>
      <c r="B42" s="11">
        <v>0</v>
      </c>
      <c r="C42" s="2">
        <f>B42*23</f>
        <v>0</v>
      </c>
      <c r="D42" s="2">
        <f>B42*3</f>
        <v>0</v>
      </c>
      <c r="E42" s="2">
        <f>B42*60</f>
        <v>0</v>
      </c>
      <c r="F42" s="8"/>
    </row>
    <row r="43" spans="1:6">
      <c r="A43" s="10" t="s">
        <v>96</v>
      </c>
      <c r="B43" s="11">
        <v>0</v>
      </c>
      <c r="C43" s="2">
        <f>B43*40</f>
        <v>0</v>
      </c>
      <c r="D43" s="2">
        <f>B43*5</f>
        <v>0</v>
      </c>
      <c r="E43" s="2">
        <f>B43*100</f>
        <v>0</v>
      </c>
      <c r="F43" s="8"/>
    </row>
    <row r="44" spans="1:6">
      <c r="A44" s="10" t="s">
        <v>105</v>
      </c>
      <c r="B44" s="11">
        <v>0</v>
      </c>
      <c r="C44" s="2">
        <f>B44*60</f>
        <v>0</v>
      </c>
      <c r="D44" s="2">
        <f>B44*8</f>
        <v>0</v>
      </c>
      <c r="E44" s="2">
        <f>B44*160</f>
        <v>0</v>
      </c>
      <c r="F44" s="8"/>
    </row>
    <row r="45" spans="1:6">
      <c r="A45" s="10" t="s">
        <v>110</v>
      </c>
      <c r="B45" s="11">
        <v>0</v>
      </c>
      <c r="C45" s="2">
        <f>B45*80</f>
        <v>0</v>
      </c>
      <c r="D45" s="2">
        <f>B45*12</f>
        <v>0</v>
      </c>
      <c r="E45" s="2">
        <f>B45*240</f>
        <v>0</v>
      </c>
      <c r="F45" s="8"/>
    </row>
    <row r="46" spans="1:6">
      <c r="A46" s="10" t="s">
        <v>95</v>
      </c>
      <c r="B46" s="11">
        <v>0</v>
      </c>
      <c r="C46" s="2">
        <f>B46*40</f>
        <v>0</v>
      </c>
      <c r="D46" s="2">
        <f>B46*3</f>
        <v>0</v>
      </c>
      <c r="E46" s="2">
        <f>B46*150</f>
        <v>0</v>
      </c>
      <c r="F46" s="8"/>
    </row>
    <row r="47" spans="1:6" ht="28.8">
      <c r="A47" s="10" t="s">
        <v>56</v>
      </c>
      <c r="B47" s="11">
        <v>0</v>
      </c>
      <c r="C47" s="2">
        <f>B47*6</f>
        <v>0</v>
      </c>
      <c r="D47" s="2">
        <f>B47*1</f>
        <v>0</v>
      </c>
      <c r="E47" s="2">
        <f>B47*15</f>
        <v>0</v>
      </c>
      <c r="F47" s="8"/>
    </row>
    <row r="48" spans="1:6">
      <c r="A48" s="10" t="s">
        <v>106</v>
      </c>
      <c r="B48" s="11">
        <v>0</v>
      </c>
      <c r="C48" s="2">
        <f>B48*100</f>
        <v>0</v>
      </c>
      <c r="D48" s="2">
        <f>B48*20</f>
        <v>0</v>
      </c>
      <c r="E48" s="2">
        <f>B48*600</f>
        <v>0</v>
      </c>
      <c r="F48" s="8"/>
    </row>
    <row r="49" spans="1:6">
      <c r="A49" s="10" t="s">
        <v>85</v>
      </c>
      <c r="B49" s="11">
        <v>0</v>
      </c>
      <c r="C49" s="2">
        <f>B49*28</f>
        <v>0</v>
      </c>
      <c r="D49" s="2">
        <f>B49*8</f>
        <v>0</v>
      </c>
      <c r="E49" s="2">
        <f>B49*120</f>
        <v>0</v>
      </c>
      <c r="F49" s="8"/>
    </row>
    <row r="50" spans="1:6">
      <c r="A50" s="10" t="s">
        <v>97</v>
      </c>
      <c r="B50" s="11">
        <v>0</v>
      </c>
      <c r="C50" s="2">
        <f>B50*50</f>
        <v>0</v>
      </c>
      <c r="D50" s="2">
        <f>B50*16</f>
        <v>0</v>
      </c>
      <c r="E50" s="2">
        <f>B50*360</f>
        <v>0</v>
      </c>
      <c r="F50" s="8"/>
    </row>
    <row r="51" spans="1:6" ht="21">
      <c r="A51" s="7" t="s">
        <v>36</v>
      </c>
      <c r="B51" s="5"/>
      <c r="C51" s="5"/>
      <c r="D51" s="5"/>
      <c r="E51" s="5"/>
      <c r="F51" s="8"/>
    </row>
    <row r="52" spans="1:6">
      <c r="A52" s="9" t="s">
        <v>57</v>
      </c>
      <c r="B52" s="11">
        <v>0</v>
      </c>
      <c r="C52" s="2">
        <f>B52*7</f>
        <v>0</v>
      </c>
      <c r="D52" s="2">
        <v>0</v>
      </c>
      <c r="E52" s="2">
        <f>B52*1</f>
        <v>0</v>
      </c>
      <c r="F52" s="8"/>
    </row>
    <row r="53" spans="1:6">
      <c r="A53" s="10" t="s">
        <v>86</v>
      </c>
      <c r="B53" s="11">
        <v>0</v>
      </c>
      <c r="C53" s="2">
        <f>B53*12</f>
        <v>0</v>
      </c>
      <c r="D53" s="2">
        <v>0</v>
      </c>
      <c r="E53" s="2">
        <f>B53*10</f>
        <v>0</v>
      </c>
      <c r="F53" s="8"/>
    </row>
    <row r="54" spans="1:6">
      <c r="A54" s="10" t="s">
        <v>58</v>
      </c>
      <c r="B54" s="11">
        <v>0</v>
      </c>
      <c r="C54" s="2">
        <f>B54*0.25</f>
        <v>0</v>
      </c>
      <c r="D54" s="2">
        <v>0</v>
      </c>
      <c r="E54" s="2">
        <f>B54*1</f>
        <v>0</v>
      </c>
      <c r="F54" s="8"/>
    </row>
    <row r="55" spans="1:6" ht="21">
      <c r="A55" s="7" t="s">
        <v>28</v>
      </c>
      <c r="F55" s="8"/>
    </row>
    <row r="56" spans="1:6">
      <c r="A56" s="9" t="s">
        <v>29</v>
      </c>
      <c r="B56">
        <f>750*10</f>
        <v>7500</v>
      </c>
      <c r="F56" s="8"/>
    </row>
    <row r="57" spans="1:6">
      <c r="A57" s="9" t="s">
        <v>30</v>
      </c>
      <c r="B57">
        <f>B56*0.75</f>
        <v>5625</v>
      </c>
      <c r="F57" s="8"/>
    </row>
    <row r="58" spans="1:6">
      <c r="A58" s="9" t="s">
        <v>31</v>
      </c>
      <c r="B58">
        <f>B56*0.5</f>
        <v>3750</v>
      </c>
      <c r="F58" s="8"/>
    </row>
    <row r="59" spans="1:6">
      <c r="A59" s="9" t="s">
        <v>32</v>
      </c>
      <c r="B59">
        <f>B56*0.25</f>
        <v>1875</v>
      </c>
      <c r="F59" s="8"/>
    </row>
    <row r="60" spans="1:6" ht="21">
      <c r="A60" s="7" t="s">
        <v>33</v>
      </c>
      <c r="F60" s="8"/>
    </row>
    <row r="61" spans="1:6">
      <c r="A61" s="9"/>
      <c r="F61" s="8"/>
    </row>
    <row r="62" spans="1:6">
      <c r="A62" s="9"/>
      <c r="F62" s="8"/>
    </row>
    <row r="63" spans="1:6">
      <c r="A63" s="12"/>
      <c r="B63" s="13"/>
      <c r="C63" s="13"/>
      <c r="D63" s="13"/>
      <c r="E63" s="13"/>
      <c r="F63" s="14"/>
    </row>
    <row r="82" spans="2:12">
      <c r="B82" s="15"/>
      <c r="C82" s="15"/>
      <c r="D82" s="15"/>
      <c r="E82" s="15" t="s">
        <v>98</v>
      </c>
      <c r="F82" s="15"/>
      <c r="G82" s="15" t="s">
        <v>99</v>
      </c>
      <c r="H82" s="15"/>
      <c r="I82" s="15"/>
      <c r="J82" s="15"/>
      <c r="K82" s="15"/>
      <c r="L82" s="15"/>
    </row>
    <row r="83" spans="2:12">
      <c r="B83" s="15" t="s">
        <v>107</v>
      </c>
      <c r="C83" s="15"/>
      <c r="D83" s="15"/>
      <c r="E83" s="15">
        <v>0</v>
      </c>
      <c r="F83" s="15">
        <v>0</v>
      </c>
      <c r="G83" s="15">
        <v>0</v>
      </c>
      <c r="H83" s="15">
        <v>0</v>
      </c>
      <c r="I83" s="15"/>
      <c r="J83" s="15"/>
      <c r="K83" s="15"/>
      <c r="L83" s="15"/>
    </row>
    <row r="84" spans="2:12">
      <c r="B84" s="15">
        <v>1</v>
      </c>
      <c r="C84" s="15">
        <v>75</v>
      </c>
      <c r="D84" s="15"/>
      <c r="E84" s="15">
        <v>1</v>
      </c>
      <c r="F84" s="15">
        <v>75</v>
      </c>
      <c r="G84" s="15">
        <v>1</v>
      </c>
      <c r="H84" s="15">
        <v>2</v>
      </c>
      <c r="I84" s="15"/>
      <c r="J84" s="15"/>
      <c r="K84" s="15"/>
      <c r="L84" s="15"/>
    </row>
    <row r="85" spans="2:12">
      <c r="B85" s="15">
        <v>2</v>
      </c>
      <c r="C85" s="15">
        <v>112</v>
      </c>
      <c r="D85" s="15"/>
      <c r="E85" s="15">
        <v>2</v>
      </c>
      <c r="F85" s="15">
        <v>150</v>
      </c>
      <c r="G85" s="15">
        <v>2</v>
      </c>
      <c r="H85" s="15">
        <v>2</v>
      </c>
      <c r="I85" s="15"/>
      <c r="J85" s="15"/>
      <c r="K85" s="15"/>
      <c r="L85" s="15"/>
    </row>
    <row r="86" spans="2:12">
      <c r="B86" s="15">
        <v>3</v>
      </c>
      <c r="C86" s="15">
        <v>150</v>
      </c>
      <c r="D86" s="15"/>
      <c r="E86" s="15"/>
      <c r="F86" s="15"/>
      <c r="G86" s="15"/>
      <c r="H86" s="15"/>
      <c r="I86" s="15"/>
      <c r="J86" s="15"/>
      <c r="K86" s="15"/>
      <c r="L86" s="15"/>
    </row>
    <row r="87" spans="2:1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2">
      <c r="B90" s="15" t="s">
        <v>100</v>
      </c>
      <c r="C90" s="15"/>
      <c r="D90" s="15"/>
      <c r="E90" s="15" t="s">
        <v>101</v>
      </c>
      <c r="F90" s="15"/>
      <c r="G90" s="15"/>
      <c r="H90" s="15" t="s">
        <v>114</v>
      </c>
      <c r="I90" s="15"/>
      <c r="J90" s="15"/>
      <c r="K90" s="15" t="s">
        <v>121</v>
      </c>
      <c r="L90" s="15"/>
    </row>
    <row r="91" spans="2:12">
      <c r="B91" s="15" t="s">
        <v>34</v>
      </c>
      <c r="C91" s="15" t="s">
        <v>71</v>
      </c>
      <c r="D91" s="15"/>
      <c r="E91" s="15" t="s">
        <v>34</v>
      </c>
      <c r="F91" s="15"/>
      <c r="G91" s="15"/>
      <c r="H91" s="15" t="s">
        <v>34</v>
      </c>
      <c r="I91" s="15"/>
      <c r="J91" s="15"/>
      <c r="K91" s="15" t="s">
        <v>34</v>
      </c>
      <c r="L91" s="15"/>
    </row>
    <row r="92" spans="2:12">
      <c r="B92" s="15">
        <v>1</v>
      </c>
      <c r="C92" s="15">
        <v>150</v>
      </c>
      <c r="D92" s="15"/>
      <c r="E92" s="15">
        <v>1</v>
      </c>
      <c r="F92" s="15">
        <v>0</v>
      </c>
      <c r="G92" s="15"/>
      <c r="H92" s="15">
        <v>1</v>
      </c>
      <c r="I92" s="15">
        <v>18</v>
      </c>
      <c r="J92" s="15"/>
      <c r="K92" s="15">
        <v>1</v>
      </c>
      <c r="L92" s="15">
        <v>37.5</v>
      </c>
    </row>
    <row r="93" spans="2:12">
      <c r="B93" s="15">
        <v>2</v>
      </c>
      <c r="C93" s="15">
        <v>225</v>
      </c>
      <c r="D93" s="15"/>
      <c r="E93" s="15">
        <v>2</v>
      </c>
      <c r="F93" s="15">
        <v>75</v>
      </c>
      <c r="G93" s="15"/>
      <c r="H93" s="15">
        <v>2</v>
      </c>
      <c r="I93" s="15">
        <v>37</v>
      </c>
      <c r="J93" s="15"/>
      <c r="K93" s="15">
        <v>2</v>
      </c>
      <c r="L93" s="15">
        <v>75</v>
      </c>
    </row>
    <row r="94" spans="2:12">
      <c r="B94" s="15">
        <v>3</v>
      </c>
      <c r="C94" s="15">
        <v>300</v>
      </c>
      <c r="D94" s="15"/>
      <c r="E94" s="15"/>
      <c r="F94" s="15"/>
      <c r="G94" s="15"/>
      <c r="H94" s="15">
        <v>3</v>
      </c>
      <c r="I94" s="15">
        <v>56</v>
      </c>
      <c r="J94" s="15"/>
      <c r="K94" s="15"/>
      <c r="L94" s="15"/>
    </row>
    <row r="98" spans="2:9">
      <c r="B98" s="15">
        <v>7</v>
      </c>
      <c r="C98" s="15">
        <v>8</v>
      </c>
      <c r="D98" s="15"/>
      <c r="E98" s="15"/>
      <c r="F98" s="15"/>
      <c r="G98" s="15"/>
      <c r="H98" s="15"/>
      <c r="I98" s="15"/>
    </row>
  </sheetData>
  <pageMargins left="0.70000000000000007" right="0.70000000000000007" top="0.75" bottom="0.75" header="0.30000000000000004" footer="0.30000000000000004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96"/>
  <sheetViews>
    <sheetView topLeftCell="A37" workbookViewId="0">
      <selection activeCell="B55" sqref="B55"/>
    </sheetView>
  </sheetViews>
  <sheetFormatPr defaultRowHeight="14.4"/>
  <cols>
    <col min="1" max="1" width="37.4414062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14" bestFit="1" customWidth="1"/>
    <col min="6" max="6" width="7.10937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122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C5+C8+C10+(SUM(C11:C52))</f>
        <v>250.75</v>
      </c>
      <c r="D3" s="3">
        <f>SUM(D5:D56)</f>
        <v>13</v>
      </c>
      <c r="E3" s="3">
        <f>SUM(E5:E54)</f>
        <v>169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18"/>
    </row>
    <row r="5" spans="1:6" ht="57.6">
      <c r="A5" s="10" t="s">
        <v>117</v>
      </c>
      <c r="B5" s="2">
        <v>1</v>
      </c>
      <c r="C5" s="2">
        <v>34</v>
      </c>
      <c r="D5" s="2">
        <v>12</v>
      </c>
      <c r="E5" s="2">
        <v>70</v>
      </c>
      <c r="F5" s="18"/>
    </row>
    <row r="6" spans="1:6" ht="21">
      <c r="A6" s="7" t="s">
        <v>13</v>
      </c>
      <c r="B6" s="2">
        <v>1</v>
      </c>
      <c r="C6" s="2">
        <f>1000-C3</f>
        <v>749.25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65</v>
      </c>
      <c r="B8" s="11">
        <v>1</v>
      </c>
      <c r="C8" s="2">
        <f>VLOOKUP(B8,K90:L91,2,FALSE)</f>
        <v>50</v>
      </c>
      <c r="D8" s="2">
        <v>0</v>
      </c>
      <c r="E8" s="2">
        <f>VLOOKUP(B8,E90:F91,2,FALSE)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5" t="s">
        <v>17</v>
      </c>
    </row>
    <row r="10" spans="1:6" ht="28.8">
      <c r="A10" s="10" t="s">
        <v>118</v>
      </c>
      <c r="B10" s="11">
        <v>1</v>
      </c>
      <c r="C10" s="2">
        <f>VLOOKUP(B10,B89:C93,2,FALSE)</f>
        <v>160</v>
      </c>
      <c r="D10" s="2">
        <f>B10*0</f>
        <v>0</v>
      </c>
      <c r="E10" s="2">
        <f>VLOOKUP(B10,B82:C86,2,FALSE)</f>
        <v>80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VLOOKUP(B11,E81:F83,2,FALSE)</f>
        <v>0</v>
      </c>
      <c r="D11" s="2">
        <f>VLOOKUP(B11,G81:H83,2,FALSE)</f>
        <v>0</v>
      </c>
      <c r="E11" s="2">
        <f>VLOOKUP(B11,E81:F83,2,FALSE)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>
      <c r="A14" s="10" t="s">
        <v>113</v>
      </c>
      <c r="B14" s="11">
        <v>0</v>
      </c>
      <c r="C14" s="2">
        <f>B14*1.5</f>
        <v>0</v>
      </c>
      <c r="D14" s="2">
        <f>B14*1</f>
        <v>0</v>
      </c>
      <c r="E14" s="2">
        <f>B14*20</f>
        <v>0</v>
      </c>
      <c r="F14" s="8"/>
    </row>
    <row r="15" spans="1:6" ht="21">
      <c r="A15" s="7" t="s">
        <v>42</v>
      </c>
      <c r="B15" s="5"/>
      <c r="C15" s="5"/>
      <c r="D15" s="5"/>
      <c r="E15" s="5"/>
      <c r="F15" s="8"/>
    </row>
    <row r="16" spans="1:6">
      <c r="A16" s="10" t="s">
        <v>15</v>
      </c>
      <c r="B16" s="11">
        <v>1</v>
      </c>
      <c r="C16" s="2">
        <f>B16*3.75</f>
        <v>3.75</v>
      </c>
      <c r="D16" s="2">
        <v>0</v>
      </c>
      <c r="E16" s="2">
        <f>VLOOKUP(B16,H89:I92,2,FALSE)</f>
        <v>19</v>
      </c>
      <c r="F16" s="8"/>
    </row>
    <row r="17" spans="1:6" ht="21">
      <c r="A17" s="7" t="s">
        <v>44</v>
      </c>
      <c r="B17" s="5"/>
      <c r="C17" s="5"/>
      <c r="D17" s="5"/>
      <c r="E17" s="5"/>
      <c r="F17" s="8"/>
    </row>
    <row r="18" spans="1:6" ht="28.8">
      <c r="A18" s="10" t="s">
        <v>68</v>
      </c>
      <c r="B18" s="11">
        <v>0</v>
      </c>
      <c r="C18" s="2">
        <f>B18*5</f>
        <v>0</v>
      </c>
      <c r="D18" s="2">
        <v>0</v>
      </c>
      <c r="E18" s="2">
        <f>B18*8</f>
        <v>0</v>
      </c>
      <c r="F18" s="8"/>
    </row>
    <row r="19" spans="1:6">
      <c r="A19" s="10" t="s">
        <v>69</v>
      </c>
      <c r="B19" s="11">
        <v>0</v>
      </c>
      <c r="C19" s="2">
        <f>B19*7</f>
        <v>0</v>
      </c>
      <c r="D19" s="2">
        <f>B19*1</f>
        <v>0</v>
      </c>
      <c r="E19" s="2">
        <f>B19*10</f>
        <v>0</v>
      </c>
      <c r="F19" s="8"/>
    </row>
    <row r="20" spans="1:6">
      <c r="A20" s="10" t="s">
        <v>70</v>
      </c>
      <c r="B20" s="11">
        <v>0</v>
      </c>
      <c r="C20" s="2">
        <f>B20*5</f>
        <v>0</v>
      </c>
      <c r="D20" s="2">
        <f>B20*1</f>
        <v>0</v>
      </c>
      <c r="E20" s="2">
        <f>B20*10</f>
        <v>0</v>
      </c>
      <c r="F20" s="8"/>
    </row>
    <row r="21" spans="1:6">
      <c r="A21" s="10" t="s">
        <v>48</v>
      </c>
      <c r="B21" s="11">
        <v>0</v>
      </c>
      <c r="C21" s="2">
        <f>B21*0.5</f>
        <v>0</v>
      </c>
      <c r="D21" s="2">
        <v>0</v>
      </c>
      <c r="E21" s="2">
        <f>B21*8</f>
        <v>0</v>
      </c>
      <c r="F21" s="8"/>
    </row>
    <row r="22" spans="1:6" ht="21">
      <c r="A22" s="7" t="s">
        <v>19</v>
      </c>
      <c r="B22" s="5"/>
      <c r="C22" s="5"/>
      <c r="D22" s="5"/>
      <c r="E22" s="5"/>
      <c r="F22" s="8"/>
    </row>
    <row r="23" spans="1:6">
      <c r="A23" s="10" t="s">
        <v>123</v>
      </c>
      <c r="B23" s="11">
        <v>0</v>
      </c>
      <c r="C23" s="2">
        <f>B23*50</f>
        <v>0</v>
      </c>
      <c r="D23" s="2">
        <v>0</v>
      </c>
      <c r="E23" s="2">
        <f>B23*40</f>
        <v>0</v>
      </c>
      <c r="F23" s="8"/>
    </row>
    <row r="24" spans="1:6">
      <c r="A24" s="10" t="s">
        <v>78</v>
      </c>
      <c r="B24" s="11">
        <v>0</v>
      </c>
      <c r="C24" s="2">
        <f>B24*20</f>
        <v>0</v>
      </c>
      <c r="D24" s="2">
        <v>0</v>
      </c>
      <c r="E24" s="2">
        <f>B24*30</f>
        <v>0</v>
      </c>
      <c r="F24" s="8"/>
    </row>
    <row r="25" spans="1:6">
      <c r="A25" s="10" t="s">
        <v>49</v>
      </c>
      <c r="B25" s="11">
        <v>0</v>
      </c>
      <c r="C25" s="2">
        <f>B25*10</f>
        <v>0</v>
      </c>
      <c r="D25" s="2">
        <f>B25*1</f>
        <v>0</v>
      </c>
      <c r="E25" s="2">
        <f>B25*5</f>
        <v>0</v>
      </c>
      <c r="F25" s="8"/>
    </row>
    <row r="26" spans="1:6">
      <c r="A26" s="10" t="s">
        <v>79</v>
      </c>
      <c r="B26" s="11">
        <v>0</v>
      </c>
      <c r="C26" s="2">
        <f>B26*20</f>
        <v>0</v>
      </c>
      <c r="D26" s="2">
        <f>B26*1</f>
        <v>0</v>
      </c>
      <c r="E26" s="2">
        <f>B26*20</f>
        <v>0</v>
      </c>
      <c r="F26" s="8"/>
    </row>
    <row r="27" spans="1:6">
      <c r="A27" s="10" t="s">
        <v>80</v>
      </c>
      <c r="B27" s="11">
        <v>0</v>
      </c>
      <c r="C27" s="2">
        <f>B27*20</f>
        <v>0</v>
      </c>
      <c r="D27" s="2">
        <f>B27*2</f>
        <v>0</v>
      </c>
      <c r="E27" s="2">
        <f>B27*30</f>
        <v>0</v>
      </c>
      <c r="F27" s="8"/>
    </row>
    <row r="28" spans="1:6">
      <c r="A28" s="10" t="s">
        <v>81</v>
      </c>
      <c r="B28" s="11">
        <v>0</v>
      </c>
      <c r="C28" s="2">
        <f>B28*10</f>
        <v>0</v>
      </c>
      <c r="D28" s="2">
        <v>0</v>
      </c>
      <c r="E28" s="2">
        <f>B28*150</f>
        <v>0</v>
      </c>
      <c r="F28" s="8"/>
    </row>
    <row r="29" spans="1:6">
      <c r="A29" s="10" t="s">
        <v>90</v>
      </c>
      <c r="B29" s="11">
        <v>0</v>
      </c>
      <c r="C29" s="2">
        <f>B29*10</f>
        <v>0</v>
      </c>
      <c r="D29" s="2">
        <f>B29*2</f>
        <v>0</v>
      </c>
      <c r="E29" s="2">
        <f>B29*10</f>
        <v>0</v>
      </c>
      <c r="F29" s="8"/>
    </row>
    <row r="30" spans="1:6" ht="28.8">
      <c r="A30" s="10" t="s">
        <v>91</v>
      </c>
      <c r="B30" s="11">
        <v>0</v>
      </c>
      <c r="C30" s="11">
        <v>0</v>
      </c>
      <c r="D30" s="11">
        <v>0</v>
      </c>
      <c r="E30" s="11">
        <v>0</v>
      </c>
      <c r="F30" s="8"/>
    </row>
    <row r="31" spans="1:6">
      <c r="A31" s="10" t="s">
        <v>92</v>
      </c>
      <c r="B31" s="11">
        <v>0</v>
      </c>
      <c r="C31" s="2">
        <f>B31*50</f>
        <v>0</v>
      </c>
      <c r="D31" s="2">
        <v>0</v>
      </c>
      <c r="E31" s="2">
        <f>B31*100</f>
        <v>0</v>
      </c>
      <c r="F31" s="8"/>
    </row>
    <row r="32" spans="1:6">
      <c r="A32" s="10" t="s">
        <v>50</v>
      </c>
      <c r="B32" s="11">
        <v>0</v>
      </c>
      <c r="C32" s="2">
        <f>B32*1</f>
        <v>0</v>
      </c>
      <c r="D32" s="2">
        <f>B32*0</f>
        <v>0</v>
      </c>
      <c r="E32" s="2">
        <f>B32*1</f>
        <v>0</v>
      </c>
      <c r="F32" s="8"/>
    </row>
    <row r="33" spans="1:6">
      <c r="A33" s="10" t="s">
        <v>82</v>
      </c>
      <c r="B33" s="11">
        <v>0</v>
      </c>
      <c r="C33" s="2">
        <f>B33*1</f>
        <v>0</v>
      </c>
      <c r="D33" s="2">
        <f>B33*0</f>
        <v>0</v>
      </c>
      <c r="E33" s="2">
        <f>B33*1</f>
        <v>0</v>
      </c>
      <c r="F33" s="8"/>
    </row>
    <row r="34" spans="1:6">
      <c r="A34" s="10" t="s">
        <v>51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 ht="28.8">
      <c r="A35" s="10" t="s">
        <v>52</v>
      </c>
      <c r="B35" s="11">
        <v>0</v>
      </c>
      <c r="C35" s="2">
        <f>B35*0.05</f>
        <v>0</v>
      </c>
      <c r="D35" s="2">
        <f>B35*0</f>
        <v>0</v>
      </c>
      <c r="E35" s="2">
        <f>B35*1</f>
        <v>0</v>
      </c>
      <c r="F35" s="8"/>
    </row>
    <row r="36" spans="1:6" ht="28.8">
      <c r="A36" s="10" t="s">
        <v>53</v>
      </c>
      <c r="B36" s="11">
        <v>0</v>
      </c>
      <c r="C36" s="2">
        <f>B36*0.1</f>
        <v>0</v>
      </c>
      <c r="D36" s="2">
        <f>B36*0</f>
        <v>0</v>
      </c>
      <c r="E36" s="2">
        <f>B36*8</f>
        <v>0</v>
      </c>
      <c r="F36" s="8"/>
    </row>
    <row r="37" spans="1:6">
      <c r="A37" s="10" t="s">
        <v>54</v>
      </c>
      <c r="B37" s="11">
        <v>0</v>
      </c>
      <c r="C37" s="2">
        <f>B37*12</f>
        <v>0</v>
      </c>
      <c r="D37" s="2">
        <f>B37*1</f>
        <v>0</v>
      </c>
      <c r="E37" s="2">
        <f>B37*18</f>
        <v>0</v>
      </c>
      <c r="F37" s="8"/>
    </row>
    <row r="38" spans="1:6">
      <c r="A38" s="10" t="s">
        <v>55</v>
      </c>
      <c r="B38" s="11">
        <v>0</v>
      </c>
      <c r="C38" s="2">
        <f>B38*23</f>
        <v>0</v>
      </c>
      <c r="D38" s="2">
        <f>B38*3</f>
        <v>0</v>
      </c>
      <c r="E38" s="2">
        <f>B38*60</f>
        <v>0</v>
      </c>
      <c r="F38" s="8"/>
    </row>
    <row r="39" spans="1:6">
      <c r="A39" s="10" t="s">
        <v>83</v>
      </c>
      <c r="B39" s="11">
        <v>0</v>
      </c>
      <c r="C39" s="2">
        <f>B39*25</f>
        <v>0</v>
      </c>
      <c r="D39" s="2">
        <f>B39*2</f>
        <v>0</v>
      </c>
      <c r="E39" s="2">
        <f>B39*20</f>
        <v>0</v>
      </c>
      <c r="F39" s="8"/>
    </row>
    <row r="40" spans="1:6">
      <c r="A40" s="10" t="s">
        <v>84</v>
      </c>
      <c r="B40" s="11">
        <v>0</v>
      </c>
      <c r="C40" s="2">
        <f>B40*23</f>
        <v>0</v>
      </c>
      <c r="D40" s="2">
        <f>B40*3</f>
        <v>0</v>
      </c>
      <c r="E40" s="2">
        <f>B40*60</f>
        <v>0</v>
      </c>
      <c r="F40" s="8"/>
    </row>
    <row r="41" spans="1:6">
      <c r="A41" s="10" t="s">
        <v>96</v>
      </c>
      <c r="B41" s="11">
        <v>0</v>
      </c>
      <c r="C41" s="2">
        <f>B41*40</f>
        <v>0</v>
      </c>
      <c r="D41" s="2">
        <f>B41*5</f>
        <v>0</v>
      </c>
      <c r="E41" s="2">
        <f>B41*100</f>
        <v>0</v>
      </c>
      <c r="F41" s="8"/>
    </row>
    <row r="42" spans="1:6">
      <c r="A42" s="10" t="s">
        <v>105</v>
      </c>
      <c r="B42" s="11">
        <v>0</v>
      </c>
      <c r="C42" s="2">
        <f>B42*60</f>
        <v>0</v>
      </c>
      <c r="D42" s="2">
        <f>B42*8</f>
        <v>0</v>
      </c>
      <c r="E42" s="2">
        <f>B42*160</f>
        <v>0</v>
      </c>
      <c r="F42" s="8"/>
    </row>
    <row r="43" spans="1:6">
      <c r="A43" s="10" t="s">
        <v>110</v>
      </c>
      <c r="B43" s="11">
        <v>0</v>
      </c>
      <c r="C43" s="2">
        <f>B43*80</f>
        <v>0</v>
      </c>
      <c r="D43" s="2">
        <f>B43*12</f>
        <v>0</v>
      </c>
      <c r="E43" s="2">
        <f>B43*240</f>
        <v>0</v>
      </c>
      <c r="F43" s="8"/>
    </row>
    <row r="44" spans="1:6">
      <c r="A44" s="10" t="s">
        <v>95</v>
      </c>
      <c r="B44" s="11">
        <v>0</v>
      </c>
      <c r="C44" s="2">
        <f>B44*40</f>
        <v>0</v>
      </c>
      <c r="D44" s="2">
        <f>B44*3</f>
        <v>0</v>
      </c>
      <c r="E44" s="2">
        <f>B44*150</f>
        <v>0</v>
      </c>
      <c r="F44" s="8"/>
    </row>
    <row r="45" spans="1:6" ht="28.8">
      <c r="A45" s="10" t="s">
        <v>56</v>
      </c>
      <c r="B45" s="11">
        <v>0</v>
      </c>
      <c r="C45" s="2">
        <f>B45*6</f>
        <v>0</v>
      </c>
      <c r="D45" s="2">
        <f>B45*1</f>
        <v>0</v>
      </c>
      <c r="E45" s="2">
        <f>B45*15</f>
        <v>0</v>
      </c>
      <c r="F45" s="8"/>
    </row>
    <row r="46" spans="1:6">
      <c r="A46" s="10" t="s">
        <v>106</v>
      </c>
      <c r="B46" s="11">
        <v>0</v>
      </c>
      <c r="C46" s="2">
        <f>B46*100</f>
        <v>0</v>
      </c>
      <c r="D46" s="2">
        <f>B46*20</f>
        <v>0</v>
      </c>
      <c r="E46" s="2">
        <f>B46*600</f>
        <v>0</v>
      </c>
      <c r="F46" s="8"/>
    </row>
    <row r="47" spans="1:6">
      <c r="A47" s="10" t="s">
        <v>85</v>
      </c>
      <c r="B47" s="11">
        <v>0</v>
      </c>
      <c r="C47" s="2">
        <f>B47*28</f>
        <v>0</v>
      </c>
      <c r="D47" s="2">
        <f>B47*8</f>
        <v>0</v>
      </c>
      <c r="E47" s="2">
        <f>B47*120</f>
        <v>0</v>
      </c>
      <c r="F47" s="8"/>
    </row>
    <row r="48" spans="1:6">
      <c r="A48" s="10" t="s">
        <v>97</v>
      </c>
      <c r="B48" s="11">
        <v>0</v>
      </c>
      <c r="C48" s="2">
        <f>B48*50</f>
        <v>0</v>
      </c>
      <c r="D48" s="2">
        <f>B48*16</f>
        <v>0</v>
      </c>
      <c r="E48" s="2">
        <f>B48*360</f>
        <v>0</v>
      </c>
      <c r="F48" s="8"/>
    </row>
    <row r="49" spans="1:6" ht="21">
      <c r="A49" s="7" t="s">
        <v>36</v>
      </c>
      <c r="B49" s="5"/>
      <c r="C49" s="5"/>
      <c r="D49" s="5"/>
      <c r="E49" s="5"/>
      <c r="F49" s="8"/>
    </row>
    <row r="50" spans="1:6">
      <c r="A50" s="9" t="s">
        <v>57</v>
      </c>
      <c r="B50" s="11">
        <v>0</v>
      </c>
      <c r="C50" s="2">
        <f>B50*7</f>
        <v>0</v>
      </c>
      <c r="D50" s="2">
        <v>0</v>
      </c>
      <c r="E50" s="2">
        <f>B50*1</f>
        <v>0</v>
      </c>
      <c r="F50" s="8"/>
    </row>
    <row r="51" spans="1:6">
      <c r="A51" s="10" t="s">
        <v>86</v>
      </c>
      <c r="B51" s="11">
        <v>0</v>
      </c>
      <c r="C51" s="2">
        <f>B51*12</f>
        <v>0</v>
      </c>
      <c r="D51" s="2">
        <v>0</v>
      </c>
      <c r="E51" s="2">
        <f>B51*10</f>
        <v>0</v>
      </c>
      <c r="F51" s="8"/>
    </row>
    <row r="52" spans="1:6">
      <c r="A52" s="10" t="s">
        <v>58</v>
      </c>
      <c r="B52" s="11">
        <v>0</v>
      </c>
      <c r="C52" s="2">
        <f>B52*0.25</f>
        <v>0</v>
      </c>
      <c r="D52" s="2">
        <v>0</v>
      </c>
      <c r="E52" s="2">
        <f>B52*1</f>
        <v>0</v>
      </c>
      <c r="F52" s="8"/>
    </row>
    <row r="53" spans="1:6" ht="21">
      <c r="A53" s="7" t="s">
        <v>28</v>
      </c>
      <c r="F53" s="8"/>
    </row>
    <row r="54" spans="1:6">
      <c r="A54" s="9" t="s">
        <v>29</v>
      </c>
      <c r="B54">
        <f>1000*10</f>
        <v>10000</v>
      </c>
      <c r="F54" s="8"/>
    </row>
    <row r="55" spans="1:6">
      <c r="A55" s="9" t="s">
        <v>30</v>
      </c>
      <c r="B55">
        <f>B54*0.75</f>
        <v>7500</v>
      </c>
      <c r="F55" s="8"/>
    </row>
    <row r="56" spans="1:6">
      <c r="A56" s="9" t="s">
        <v>31</v>
      </c>
      <c r="B56">
        <f>B54*0.5</f>
        <v>5000</v>
      </c>
      <c r="F56" s="8"/>
    </row>
    <row r="57" spans="1:6">
      <c r="A57" s="9" t="s">
        <v>32</v>
      </c>
      <c r="B57">
        <f>B54*0.25</f>
        <v>2500</v>
      </c>
      <c r="F57" s="8"/>
    </row>
    <row r="58" spans="1:6" ht="21">
      <c r="A58" s="7" t="s">
        <v>33</v>
      </c>
      <c r="F58" s="8"/>
    </row>
    <row r="59" spans="1:6">
      <c r="A59" s="9"/>
      <c r="F59" s="8"/>
    </row>
    <row r="60" spans="1:6">
      <c r="A60" s="9"/>
      <c r="F60" s="8"/>
    </row>
    <row r="61" spans="1:6">
      <c r="A61" s="12"/>
      <c r="B61" s="13"/>
      <c r="C61" s="13"/>
      <c r="D61" s="13"/>
      <c r="E61" s="13"/>
      <c r="F61" s="14"/>
    </row>
    <row r="80" spans="2:12">
      <c r="B80" s="15"/>
      <c r="C80" s="15"/>
      <c r="D80" s="15"/>
      <c r="E80" s="15" t="s">
        <v>98</v>
      </c>
      <c r="F80" s="15"/>
      <c r="G80" s="15" t="s">
        <v>99</v>
      </c>
      <c r="H80" s="15"/>
      <c r="I80" s="15"/>
      <c r="J80" s="15"/>
      <c r="K80" s="15"/>
      <c r="L80" s="15"/>
    </row>
    <row r="81" spans="2:12">
      <c r="B81" s="15" t="s">
        <v>107</v>
      </c>
      <c r="C81" s="15"/>
      <c r="D81" s="15"/>
      <c r="E81" s="15">
        <v>0</v>
      </c>
      <c r="F81" s="15">
        <v>0</v>
      </c>
      <c r="G81" s="15">
        <v>0</v>
      </c>
      <c r="H81" s="15">
        <v>0</v>
      </c>
      <c r="I81" s="15"/>
      <c r="J81" s="15"/>
      <c r="K81" s="15"/>
      <c r="L81" s="15"/>
    </row>
    <row r="82" spans="2:12">
      <c r="B82" s="15">
        <v>1</v>
      </c>
      <c r="C82" s="15">
        <v>80</v>
      </c>
      <c r="D82" s="15"/>
      <c r="E82" s="15">
        <v>1</v>
      </c>
      <c r="F82" s="15">
        <v>100</v>
      </c>
      <c r="G82" s="15">
        <v>1</v>
      </c>
      <c r="H82" s="15">
        <v>2</v>
      </c>
      <c r="I82" s="15"/>
      <c r="J82" s="15"/>
      <c r="K82" s="15"/>
      <c r="L82" s="15"/>
    </row>
    <row r="83" spans="2:12">
      <c r="B83" s="15">
        <v>2</v>
      </c>
      <c r="C83" s="15">
        <v>110</v>
      </c>
      <c r="D83" s="15"/>
      <c r="E83" s="15">
        <v>2</v>
      </c>
      <c r="F83" s="15">
        <v>200</v>
      </c>
      <c r="G83" s="15">
        <v>2</v>
      </c>
      <c r="H83" s="15">
        <v>2</v>
      </c>
      <c r="I83" s="15"/>
      <c r="J83" s="15"/>
      <c r="K83" s="15"/>
      <c r="L83" s="15"/>
    </row>
    <row r="84" spans="2:12">
      <c r="B84" s="15">
        <v>3</v>
      </c>
      <c r="C84" s="15">
        <v>140</v>
      </c>
      <c r="D84" s="15"/>
      <c r="E84" s="15"/>
      <c r="F84" s="15"/>
      <c r="G84" s="15"/>
      <c r="H84" s="15"/>
      <c r="I84" s="15"/>
      <c r="J84" s="15"/>
      <c r="K84" s="15"/>
      <c r="L84" s="15"/>
    </row>
    <row r="85" spans="2:1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>
      <c r="B88" s="15" t="s">
        <v>100</v>
      </c>
      <c r="C88" s="15"/>
      <c r="D88" s="15"/>
      <c r="E88" s="15" t="s">
        <v>101</v>
      </c>
      <c r="F88" s="15"/>
      <c r="G88" s="15"/>
      <c r="H88" s="15" t="s">
        <v>114</v>
      </c>
      <c r="I88" s="15"/>
      <c r="J88" s="15"/>
      <c r="K88" s="15" t="s">
        <v>121</v>
      </c>
      <c r="L88" s="15"/>
    </row>
    <row r="89" spans="2:12">
      <c r="B89" s="15" t="s">
        <v>34</v>
      </c>
      <c r="C89" s="15" t="s">
        <v>71</v>
      </c>
      <c r="D89" s="15"/>
      <c r="E89" s="15" t="s">
        <v>34</v>
      </c>
      <c r="F89" s="15"/>
      <c r="G89" s="15"/>
      <c r="H89" s="15" t="s">
        <v>34</v>
      </c>
      <c r="I89" s="15"/>
      <c r="J89" s="15"/>
      <c r="K89" s="15" t="s">
        <v>34</v>
      </c>
      <c r="L89" s="15"/>
    </row>
    <row r="90" spans="2:12">
      <c r="B90" s="15">
        <v>1</v>
      </c>
      <c r="C90" s="15">
        <v>160</v>
      </c>
      <c r="D90" s="15"/>
      <c r="E90" s="15">
        <v>1</v>
      </c>
      <c r="F90" s="15">
        <v>0</v>
      </c>
      <c r="G90" s="15"/>
      <c r="H90" s="15">
        <v>1</v>
      </c>
      <c r="I90" s="15">
        <v>19</v>
      </c>
      <c r="J90" s="15"/>
      <c r="K90" s="15">
        <v>1</v>
      </c>
      <c r="L90" s="15">
        <v>50</v>
      </c>
    </row>
    <row r="91" spans="2:12">
      <c r="B91" s="15">
        <v>2</v>
      </c>
      <c r="C91" s="15">
        <v>220</v>
      </c>
      <c r="D91" s="15"/>
      <c r="E91" s="15">
        <v>2</v>
      </c>
      <c r="F91" s="15">
        <v>100</v>
      </c>
      <c r="G91" s="15"/>
      <c r="H91" s="15">
        <v>2</v>
      </c>
      <c r="I91" s="15">
        <v>37</v>
      </c>
      <c r="J91" s="15"/>
      <c r="K91" s="15">
        <v>2</v>
      </c>
      <c r="L91" s="15">
        <v>100</v>
      </c>
    </row>
    <row r="92" spans="2:12">
      <c r="B92" s="15">
        <v>3</v>
      </c>
      <c r="C92" s="15">
        <v>280</v>
      </c>
      <c r="D92" s="15"/>
      <c r="E92" s="15"/>
      <c r="F92" s="15"/>
      <c r="G92" s="15"/>
      <c r="H92" s="15">
        <v>3</v>
      </c>
      <c r="I92" s="15">
        <v>56</v>
      </c>
      <c r="J92" s="15"/>
      <c r="K92" s="15"/>
      <c r="L92" s="15"/>
    </row>
    <row r="96" spans="2:12">
      <c r="B96" s="15">
        <v>7</v>
      </c>
      <c r="C96" s="15">
        <v>8</v>
      </c>
      <c r="D96" s="15"/>
      <c r="E96" s="15"/>
      <c r="F96" s="15"/>
      <c r="G96" s="15"/>
      <c r="H96" s="15"/>
      <c r="I96" s="15"/>
    </row>
  </sheetData>
  <pageMargins left="0.70000000000000007" right="0.70000000000000007" top="0.75" bottom="0.75" header="0.30000000000000004" footer="0.30000000000000004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98"/>
  <sheetViews>
    <sheetView topLeftCell="A46" workbookViewId="0">
      <selection activeCell="B57" sqref="B57"/>
    </sheetView>
  </sheetViews>
  <sheetFormatPr defaultRowHeight="14.4"/>
  <cols>
    <col min="1" max="1" width="37.4414062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10.109375" bestFit="1" customWidth="1"/>
    <col min="6" max="6" width="7.5546875" bestFit="1" customWidth="1"/>
    <col min="7" max="7" width="8.88671875" customWidth="1"/>
    <col min="8" max="8" width="6.33203125" bestFit="1" customWidth="1"/>
    <col min="9" max="9" width="4.554687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124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C5+C8+C10+(SUM(C11:C54))</f>
        <v>375.5</v>
      </c>
      <c r="D3" s="3">
        <f>SUM(D5:D56)</f>
        <v>11</v>
      </c>
      <c r="E3" s="3">
        <f>SUM(E5:E54)</f>
        <v>232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18"/>
    </row>
    <row r="5" spans="1:6" ht="57.6">
      <c r="A5" s="10" t="s">
        <v>117</v>
      </c>
      <c r="B5" s="2">
        <v>1</v>
      </c>
      <c r="C5" s="2">
        <v>50</v>
      </c>
      <c r="D5" s="2">
        <v>10</v>
      </c>
      <c r="E5" s="2">
        <v>75</v>
      </c>
      <c r="F5" s="18"/>
    </row>
    <row r="6" spans="1:6" ht="21">
      <c r="A6" s="7" t="s">
        <v>13</v>
      </c>
      <c r="B6" s="2">
        <v>1</v>
      </c>
      <c r="C6" s="2">
        <f>1500-C3</f>
        <v>1124.5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65</v>
      </c>
      <c r="B8" s="11">
        <v>1</v>
      </c>
      <c r="C8" s="2">
        <f>VLOOKUP(B8,K92:L93,2,FALSE)</f>
        <v>75</v>
      </c>
      <c r="D8" s="2">
        <v>0</v>
      </c>
      <c r="E8" s="2">
        <f>VLOOKUP(B8,E92:F93,2,FALSE)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5" t="s">
        <v>17</v>
      </c>
    </row>
    <row r="10" spans="1:6" ht="28.8">
      <c r="A10" s="10" t="s">
        <v>118</v>
      </c>
      <c r="B10" s="11">
        <v>1</v>
      </c>
      <c r="C10" s="2">
        <f>VLOOKUP(B10,B91:C95,2,FALSE)</f>
        <v>240</v>
      </c>
      <c r="D10" s="2">
        <f>B10*0</f>
        <v>0</v>
      </c>
      <c r="E10" s="2">
        <f>VLOOKUP(B10,B84:C88,2,FALSE)</f>
        <v>120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VLOOKUP(B11,E83:F85,2,FALSE)</f>
        <v>0</v>
      </c>
      <c r="D11" s="2">
        <f>VLOOKUP(B11,G83:H85,2,FALSE)</f>
        <v>0</v>
      </c>
      <c r="E11" s="2">
        <f>VLOOKUP(B11,E83:F85,2,FALSE)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>
      <c r="A14" s="10" t="s">
        <v>113</v>
      </c>
      <c r="B14" s="11">
        <v>0</v>
      </c>
      <c r="C14" s="2">
        <f>B14*1.5</f>
        <v>0</v>
      </c>
      <c r="D14" s="2">
        <f>B14*1</f>
        <v>0</v>
      </c>
      <c r="E14" s="2">
        <f>B14*20</f>
        <v>0</v>
      </c>
      <c r="F14" s="8"/>
    </row>
    <row r="15" spans="1:6" ht="21">
      <c r="A15" s="7" t="s">
        <v>42</v>
      </c>
      <c r="B15" s="5"/>
      <c r="C15" s="5"/>
      <c r="D15" s="5"/>
      <c r="E15" s="5"/>
      <c r="F15" s="8"/>
    </row>
    <row r="16" spans="1:6">
      <c r="A16" s="10" t="s">
        <v>15</v>
      </c>
      <c r="B16" s="11">
        <v>1</v>
      </c>
      <c r="C16" s="2">
        <f>B16*7.5</f>
        <v>7.5</v>
      </c>
      <c r="D16" s="2">
        <v>0</v>
      </c>
      <c r="E16" s="2">
        <f>VLOOKUP(B16,H91:I94,2,FALSE)</f>
        <v>37</v>
      </c>
      <c r="F16" s="8"/>
    </row>
    <row r="17" spans="1:6" ht="21">
      <c r="A17" s="7" t="s">
        <v>44</v>
      </c>
      <c r="B17" s="5"/>
      <c r="C17" s="5"/>
      <c r="D17" s="5"/>
      <c r="E17" s="5"/>
      <c r="F17" s="8"/>
    </row>
    <row r="18" spans="1:6" ht="28.8">
      <c r="A18" s="10" t="s">
        <v>125</v>
      </c>
      <c r="B18" s="11">
        <v>0</v>
      </c>
      <c r="C18" s="2">
        <f>B18*30</f>
        <v>0</v>
      </c>
      <c r="D18" s="2">
        <v>0</v>
      </c>
      <c r="E18" s="2">
        <f>B18*40</f>
        <v>0</v>
      </c>
      <c r="F18" s="8"/>
    </row>
    <row r="19" spans="1:6" ht="28.8">
      <c r="A19" s="10" t="s">
        <v>126</v>
      </c>
      <c r="B19" s="11">
        <v>0</v>
      </c>
      <c r="C19" s="2">
        <f>B19*42</f>
        <v>0</v>
      </c>
      <c r="D19" s="2">
        <f>B19*6</f>
        <v>0</v>
      </c>
      <c r="E19" s="2">
        <f>B19*50</f>
        <v>0</v>
      </c>
      <c r="F19" s="8"/>
    </row>
    <row r="20" spans="1:6">
      <c r="A20" s="10" t="s">
        <v>127</v>
      </c>
      <c r="B20" s="11">
        <v>0</v>
      </c>
      <c r="C20" s="2">
        <f>B20*25</f>
        <v>0</v>
      </c>
      <c r="D20" s="2">
        <f>B20*6</f>
        <v>0</v>
      </c>
      <c r="E20" s="2">
        <f>B20*50</f>
        <v>0</v>
      </c>
      <c r="F20" s="8"/>
    </row>
    <row r="21" spans="1:6">
      <c r="A21" s="10" t="s">
        <v>48</v>
      </c>
      <c r="B21" s="11">
        <v>0</v>
      </c>
      <c r="C21" s="2">
        <f>B21*0.5</f>
        <v>0</v>
      </c>
      <c r="D21" s="2">
        <v>0</v>
      </c>
      <c r="E21" s="2">
        <f>B21*8</f>
        <v>0</v>
      </c>
      <c r="F21" s="8"/>
    </row>
    <row r="22" spans="1:6" ht="21">
      <c r="A22" s="7" t="s">
        <v>19</v>
      </c>
      <c r="B22" s="5"/>
      <c r="C22" s="5"/>
      <c r="D22" s="5"/>
      <c r="E22" s="5"/>
      <c r="F22" s="8"/>
    </row>
    <row r="23" spans="1:6">
      <c r="A23" s="10" t="s">
        <v>78</v>
      </c>
      <c r="B23" s="11">
        <v>0</v>
      </c>
      <c r="C23" s="2">
        <f>B23*20</f>
        <v>0</v>
      </c>
      <c r="D23" s="2">
        <v>0</v>
      </c>
      <c r="E23" s="2">
        <f>B23*30</f>
        <v>0</v>
      </c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79</v>
      </c>
      <c r="B25" s="11">
        <v>0</v>
      </c>
      <c r="C25" s="2">
        <f>B25*20</f>
        <v>0</v>
      </c>
      <c r="D25" s="2">
        <f>B25*1</f>
        <v>0</v>
      </c>
      <c r="E25" s="2">
        <f>B25*20</f>
        <v>0</v>
      </c>
      <c r="F25" s="8"/>
    </row>
    <row r="26" spans="1:6">
      <c r="A26" s="10" t="s">
        <v>80</v>
      </c>
      <c r="B26" s="11">
        <v>0</v>
      </c>
      <c r="C26" s="2">
        <f>B26*20</f>
        <v>0</v>
      </c>
      <c r="D26" s="2">
        <f>B26*2</f>
        <v>0</v>
      </c>
      <c r="E26" s="2">
        <f>B26*30</f>
        <v>0</v>
      </c>
      <c r="F26" s="8"/>
    </row>
    <row r="27" spans="1:6">
      <c r="A27" s="10" t="s">
        <v>81</v>
      </c>
      <c r="B27" s="11">
        <v>0</v>
      </c>
      <c r="C27" s="2">
        <f>B27*10</f>
        <v>0</v>
      </c>
      <c r="D27" s="2">
        <v>0</v>
      </c>
      <c r="E27" s="2">
        <f>B27*150</f>
        <v>0</v>
      </c>
      <c r="F27" s="8"/>
    </row>
    <row r="28" spans="1:6">
      <c r="A28" s="10" t="s">
        <v>94</v>
      </c>
      <c r="B28" s="11">
        <v>0</v>
      </c>
      <c r="C28" s="2">
        <f>B28*150</f>
        <v>0</v>
      </c>
      <c r="D28" s="2">
        <f>B28*11</f>
        <v>0</v>
      </c>
      <c r="E28" s="2"/>
      <c r="F28" s="8"/>
    </row>
    <row r="29" spans="1:6">
      <c r="A29" s="10" t="s">
        <v>90</v>
      </c>
      <c r="B29" s="11">
        <v>0</v>
      </c>
      <c r="C29" s="2">
        <f>B29*10</f>
        <v>0</v>
      </c>
      <c r="D29" s="2">
        <f>B29*2</f>
        <v>0</v>
      </c>
      <c r="E29" s="2">
        <f>B29*10</f>
        <v>0</v>
      </c>
      <c r="F29" s="8"/>
    </row>
    <row r="30" spans="1:6" ht="28.8">
      <c r="A30" s="10" t="s">
        <v>91</v>
      </c>
      <c r="B30" s="11">
        <v>0</v>
      </c>
      <c r="C30" s="11">
        <v>0</v>
      </c>
      <c r="D30" s="11">
        <v>0</v>
      </c>
      <c r="E30" s="11">
        <v>0</v>
      </c>
      <c r="F30" s="8"/>
    </row>
    <row r="31" spans="1:6">
      <c r="A31" s="10" t="s">
        <v>119</v>
      </c>
      <c r="B31" s="11">
        <v>0</v>
      </c>
      <c r="C31" s="2">
        <f>B31*25</f>
        <v>0</v>
      </c>
      <c r="D31" s="2">
        <f>B31*4</f>
        <v>0</v>
      </c>
      <c r="E31" s="2">
        <f>B31*25</f>
        <v>0</v>
      </c>
      <c r="F31" s="8"/>
    </row>
    <row r="32" spans="1:6" ht="28.8">
      <c r="A32" s="10" t="s">
        <v>120</v>
      </c>
      <c r="B32" s="11">
        <v>0</v>
      </c>
      <c r="C32" s="11">
        <v>0</v>
      </c>
      <c r="D32" s="11">
        <v>0</v>
      </c>
      <c r="E32" s="11">
        <v>0</v>
      </c>
      <c r="F32" s="8"/>
    </row>
    <row r="33" spans="1:6">
      <c r="A33" s="10" t="s">
        <v>92</v>
      </c>
      <c r="B33" s="11">
        <v>0</v>
      </c>
      <c r="C33" s="2">
        <f>B33*50</f>
        <v>0</v>
      </c>
      <c r="D33" s="2">
        <v>0</v>
      </c>
      <c r="E33" s="2">
        <f>B33*100</f>
        <v>0</v>
      </c>
      <c r="F33" s="8"/>
    </row>
    <row r="34" spans="1:6">
      <c r="A34" s="10" t="s">
        <v>50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>
      <c r="A35" s="10" t="s">
        <v>82</v>
      </c>
      <c r="B35" s="11">
        <v>0</v>
      </c>
      <c r="C35" s="2">
        <f>B35*1</f>
        <v>0</v>
      </c>
      <c r="D35" s="2">
        <f>B35*0</f>
        <v>0</v>
      </c>
      <c r="E35" s="2">
        <f>B35*1</f>
        <v>0</v>
      </c>
      <c r="F35" s="8"/>
    </row>
    <row r="36" spans="1:6">
      <c r="A36" s="10" t="s">
        <v>51</v>
      </c>
      <c r="B36" s="11">
        <v>0</v>
      </c>
      <c r="C36" s="2">
        <f>B36*1</f>
        <v>0</v>
      </c>
      <c r="D36" s="2">
        <f>B36*0</f>
        <v>0</v>
      </c>
      <c r="E36" s="2">
        <f>B36*1</f>
        <v>0</v>
      </c>
      <c r="F36" s="8"/>
    </row>
    <row r="37" spans="1:6" ht="28.8">
      <c r="A37" s="10" t="s">
        <v>52</v>
      </c>
      <c r="B37" s="11">
        <v>0</v>
      </c>
      <c r="C37" s="2">
        <f>B37*0.05</f>
        <v>0</v>
      </c>
      <c r="D37" s="2">
        <f>B37*0</f>
        <v>0</v>
      </c>
      <c r="E37" s="2">
        <f>B37*1</f>
        <v>0</v>
      </c>
      <c r="F37" s="8"/>
    </row>
    <row r="38" spans="1:6" ht="28.8">
      <c r="A38" s="10" t="s">
        <v>53</v>
      </c>
      <c r="B38" s="11">
        <v>0</v>
      </c>
      <c r="C38" s="2">
        <f>B38*0.1</f>
        <v>0</v>
      </c>
      <c r="D38" s="2">
        <f>B38*0</f>
        <v>0</v>
      </c>
      <c r="E38" s="2">
        <f>B38*8</f>
        <v>0</v>
      </c>
      <c r="F38" s="8"/>
    </row>
    <row r="39" spans="1:6">
      <c r="A39" s="10" t="s">
        <v>54</v>
      </c>
      <c r="B39" s="11">
        <v>0</v>
      </c>
      <c r="C39" s="2">
        <f>B39*12</f>
        <v>0</v>
      </c>
      <c r="D39" s="2">
        <f>B39*1</f>
        <v>0</v>
      </c>
      <c r="E39" s="2">
        <f>B39*18</f>
        <v>0</v>
      </c>
      <c r="F39" s="8"/>
    </row>
    <row r="40" spans="1:6">
      <c r="A40" s="10" t="s">
        <v>55</v>
      </c>
      <c r="B40" s="11">
        <v>0</v>
      </c>
      <c r="C40" s="2">
        <f>B40*23</f>
        <v>0</v>
      </c>
      <c r="D40" s="2">
        <f>B40*3</f>
        <v>0</v>
      </c>
      <c r="E40" s="2">
        <f>B40*60</f>
        <v>0</v>
      </c>
      <c r="F40" s="8"/>
    </row>
    <row r="41" spans="1:6">
      <c r="A41" s="10" t="s">
        <v>83</v>
      </c>
      <c r="B41" s="11">
        <v>0</v>
      </c>
      <c r="C41" s="2">
        <f>B41*25</f>
        <v>0</v>
      </c>
      <c r="D41" s="2">
        <f>B41*2</f>
        <v>0</v>
      </c>
      <c r="E41" s="2">
        <f>B41*20</f>
        <v>0</v>
      </c>
      <c r="F41" s="8"/>
    </row>
    <row r="42" spans="1:6">
      <c r="A42" s="10" t="s">
        <v>84</v>
      </c>
      <c r="B42" s="11">
        <v>0</v>
      </c>
      <c r="C42" s="2">
        <f>B42*23</f>
        <v>0</v>
      </c>
      <c r="D42" s="2">
        <f>B42*3</f>
        <v>0</v>
      </c>
      <c r="E42" s="2">
        <f>B42*60</f>
        <v>0</v>
      </c>
      <c r="F42" s="8"/>
    </row>
    <row r="43" spans="1:6">
      <c r="A43" s="10" t="s">
        <v>96</v>
      </c>
      <c r="B43" s="11">
        <v>0</v>
      </c>
      <c r="C43" s="2">
        <f>B43*40</f>
        <v>0</v>
      </c>
      <c r="D43" s="2">
        <f>B43*5</f>
        <v>0</v>
      </c>
      <c r="E43" s="2">
        <f>B43*100</f>
        <v>0</v>
      </c>
      <c r="F43" s="8"/>
    </row>
    <row r="44" spans="1:6">
      <c r="A44" s="10" t="s">
        <v>105</v>
      </c>
      <c r="B44" s="11">
        <v>0</v>
      </c>
      <c r="C44" s="2">
        <f>B44*60</f>
        <v>0</v>
      </c>
      <c r="D44" s="2">
        <f>B44*8</f>
        <v>0</v>
      </c>
      <c r="E44" s="2">
        <f>B44*160</f>
        <v>0</v>
      </c>
      <c r="F44" s="8"/>
    </row>
    <row r="45" spans="1:6">
      <c r="A45" s="10" t="s">
        <v>110</v>
      </c>
      <c r="B45" s="11">
        <v>0</v>
      </c>
      <c r="C45" s="2">
        <f>B45*80</f>
        <v>0</v>
      </c>
      <c r="D45" s="2">
        <f>B45*12</f>
        <v>0</v>
      </c>
      <c r="E45" s="2">
        <f>B45*240</f>
        <v>0</v>
      </c>
      <c r="F45" s="8"/>
    </row>
    <row r="46" spans="1:6">
      <c r="A46" s="10" t="s">
        <v>95</v>
      </c>
      <c r="B46" s="11">
        <v>0</v>
      </c>
      <c r="C46" s="2">
        <f>B46*40</f>
        <v>0</v>
      </c>
      <c r="D46" s="2">
        <f>B46*3</f>
        <v>0</v>
      </c>
      <c r="E46" s="2">
        <f>B46*150</f>
        <v>0</v>
      </c>
      <c r="F46" s="8"/>
    </row>
    <row r="47" spans="1:6" ht="28.8">
      <c r="A47" s="10" t="s">
        <v>56</v>
      </c>
      <c r="B47" s="11">
        <v>0</v>
      </c>
      <c r="C47" s="2">
        <f>B47*6</f>
        <v>0</v>
      </c>
      <c r="D47" s="2">
        <f>B47*1</f>
        <v>0</v>
      </c>
      <c r="E47" s="2">
        <f>B47*15</f>
        <v>0</v>
      </c>
      <c r="F47" s="8"/>
    </row>
    <row r="48" spans="1:6">
      <c r="A48" s="10" t="s">
        <v>106</v>
      </c>
      <c r="B48" s="11">
        <v>0</v>
      </c>
      <c r="C48" s="2">
        <f>B48*100</f>
        <v>0</v>
      </c>
      <c r="D48" s="2">
        <f>B48*20</f>
        <v>0</v>
      </c>
      <c r="E48" s="2">
        <f>B48*600</f>
        <v>0</v>
      </c>
      <c r="F48" s="8"/>
    </row>
    <row r="49" spans="1:6">
      <c r="A49" s="10" t="s">
        <v>85</v>
      </c>
      <c r="B49" s="11">
        <v>0</v>
      </c>
      <c r="C49" s="2">
        <f>B49*28</f>
        <v>0</v>
      </c>
      <c r="D49" s="2">
        <f>B49*8</f>
        <v>0</v>
      </c>
      <c r="E49" s="2">
        <f>B49*120</f>
        <v>0</v>
      </c>
      <c r="F49" s="8"/>
    </row>
    <row r="50" spans="1:6">
      <c r="A50" s="10" t="s">
        <v>97</v>
      </c>
      <c r="B50" s="11">
        <v>0</v>
      </c>
      <c r="C50" s="2">
        <f>B50*50</f>
        <v>0</v>
      </c>
      <c r="D50" s="2">
        <f>B50*16</f>
        <v>0</v>
      </c>
      <c r="E50" s="2">
        <f>B50*360</f>
        <v>0</v>
      </c>
      <c r="F50" s="8"/>
    </row>
    <row r="51" spans="1:6" ht="21">
      <c r="A51" s="7" t="s">
        <v>36</v>
      </c>
      <c r="B51" s="5"/>
      <c r="C51" s="5"/>
      <c r="D51" s="5"/>
      <c r="E51" s="5"/>
      <c r="F51" s="8"/>
    </row>
    <row r="52" spans="1:6">
      <c r="A52" s="9" t="s">
        <v>57</v>
      </c>
      <c r="B52" s="11">
        <v>0</v>
      </c>
      <c r="C52" s="2">
        <f>B52*7</f>
        <v>0</v>
      </c>
      <c r="D52" s="2">
        <v>0</v>
      </c>
      <c r="E52" s="2">
        <f>B52*1</f>
        <v>0</v>
      </c>
      <c r="F52" s="8"/>
    </row>
    <row r="53" spans="1:6">
      <c r="A53" s="10" t="s">
        <v>86</v>
      </c>
      <c r="B53" s="11">
        <v>0</v>
      </c>
      <c r="C53" s="2">
        <f>B53*12</f>
        <v>0</v>
      </c>
      <c r="D53" s="2">
        <v>0</v>
      </c>
      <c r="E53" s="2">
        <f>B53*10</f>
        <v>0</v>
      </c>
      <c r="F53" s="8"/>
    </row>
    <row r="54" spans="1:6">
      <c r="A54" s="10" t="s">
        <v>58</v>
      </c>
      <c r="B54" s="11">
        <v>0</v>
      </c>
      <c r="C54" s="2">
        <f>B54*0.25</f>
        <v>0</v>
      </c>
      <c r="D54" s="2">
        <v>0</v>
      </c>
      <c r="E54" s="2">
        <f>B54*1</f>
        <v>0</v>
      </c>
      <c r="F54" s="8"/>
    </row>
    <row r="55" spans="1:6" ht="21">
      <c r="A55" s="7" t="s">
        <v>28</v>
      </c>
      <c r="F55" s="8"/>
    </row>
    <row r="56" spans="1:6">
      <c r="A56" s="9" t="s">
        <v>29</v>
      </c>
      <c r="B56">
        <f>1500*10</f>
        <v>15000</v>
      </c>
      <c r="F56" s="8"/>
    </row>
    <row r="57" spans="1:6">
      <c r="A57" s="9" t="s">
        <v>30</v>
      </c>
      <c r="B57">
        <f>B56*0.75</f>
        <v>11250</v>
      </c>
      <c r="F57" s="8"/>
    </row>
    <row r="58" spans="1:6">
      <c r="A58" s="9" t="s">
        <v>31</v>
      </c>
      <c r="B58">
        <f>B56*0.5</f>
        <v>7500</v>
      </c>
      <c r="F58" s="8"/>
    </row>
    <row r="59" spans="1:6">
      <c r="A59" s="9" t="s">
        <v>32</v>
      </c>
      <c r="B59">
        <f>B56*0.25</f>
        <v>3750</v>
      </c>
      <c r="F59" s="8"/>
    </row>
    <row r="60" spans="1:6" ht="21">
      <c r="A60" s="7" t="s">
        <v>33</v>
      </c>
      <c r="F60" s="8"/>
    </row>
    <row r="61" spans="1:6">
      <c r="A61" s="9"/>
      <c r="F61" s="8"/>
    </row>
    <row r="62" spans="1:6">
      <c r="A62" s="9"/>
      <c r="F62" s="8"/>
    </row>
    <row r="63" spans="1:6">
      <c r="A63" s="12"/>
      <c r="B63" s="13"/>
      <c r="C63" s="13"/>
      <c r="D63" s="13"/>
      <c r="E63" s="13"/>
      <c r="F63" s="14"/>
    </row>
    <row r="82" spans="2:12">
      <c r="B82" s="15"/>
      <c r="C82" s="15"/>
      <c r="D82" s="15"/>
      <c r="E82" s="15" t="s">
        <v>98</v>
      </c>
      <c r="F82" s="15"/>
      <c r="G82" s="15" t="s">
        <v>99</v>
      </c>
      <c r="H82" s="15"/>
      <c r="I82" s="15"/>
      <c r="J82" s="15"/>
      <c r="K82" s="15"/>
      <c r="L82" s="15"/>
    </row>
    <row r="83" spans="2:12">
      <c r="B83" s="15" t="s">
        <v>107</v>
      </c>
      <c r="C83" s="15"/>
      <c r="D83" s="15"/>
      <c r="E83" s="15">
        <v>0</v>
      </c>
      <c r="F83" s="15">
        <v>0</v>
      </c>
      <c r="G83" s="15">
        <v>0</v>
      </c>
      <c r="H83" s="15">
        <v>0</v>
      </c>
      <c r="I83" s="15"/>
      <c r="J83" s="15"/>
      <c r="K83" s="15"/>
      <c r="L83" s="15"/>
    </row>
    <row r="84" spans="2:12">
      <c r="B84" s="15">
        <v>1</v>
      </c>
      <c r="C84" s="15">
        <v>120</v>
      </c>
      <c r="D84" s="15"/>
      <c r="E84" s="15">
        <v>1</v>
      </c>
      <c r="F84" s="15">
        <v>150</v>
      </c>
      <c r="G84" s="15">
        <v>1</v>
      </c>
      <c r="H84" s="15">
        <v>2</v>
      </c>
      <c r="I84" s="15"/>
      <c r="J84" s="15"/>
      <c r="K84" s="15"/>
      <c r="L84" s="15"/>
    </row>
    <row r="85" spans="2:12">
      <c r="B85" s="15">
        <v>2</v>
      </c>
      <c r="C85" s="15">
        <v>145</v>
      </c>
      <c r="D85" s="15"/>
      <c r="E85" s="15">
        <v>2</v>
      </c>
      <c r="F85" s="15">
        <v>300</v>
      </c>
      <c r="G85" s="15">
        <v>2</v>
      </c>
      <c r="H85" s="15">
        <v>2</v>
      </c>
      <c r="I85" s="15"/>
      <c r="J85" s="15"/>
      <c r="K85" s="15"/>
      <c r="L85" s="15"/>
    </row>
    <row r="86" spans="2:12">
      <c r="B86" s="15">
        <v>3</v>
      </c>
      <c r="C86" s="15">
        <v>210</v>
      </c>
      <c r="D86" s="15"/>
      <c r="E86" s="15"/>
      <c r="F86" s="15"/>
      <c r="G86" s="15"/>
      <c r="H86" s="15"/>
      <c r="I86" s="15"/>
      <c r="J86" s="15"/>
      <c r="K86" s="15"/>
      <c r="L86" s="15"/>
    </row>
    <row r="87" spans="2:1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2">
      <c r="B90" s="15" t="s">
        <v>100</v>
      </c>
      <c r="C90" s="15"/>
      <c r="D90" s="15"/>
      <c r="E90" s="15" t="s">
        <v>101</v>
      </c>
      <c r="F90" s="15"/>
      <c r="G90" s="15"/>
      <c r="H90" s="15" t="s">
        <v>114</v>
      </c>
      <c r="I90" s="15"/>
      <c r="J90" s="15"/>
      <c r="K90" s="15" t="s">
        <v>121</v>
      </c>
      <c r="L90" s="15"/>
    </row>
    <row r="91" spans="2:12">
      <c r="B91" s="15" t="s">
        <v>34</v>
      </c>
      <c r="C91" s="15" t="s">
        <v>71</v>
      </c>
      <c r="D91" s="15"/>
      <c r="E91" s="15" t="s">
        <v>34</v>
      </c>
      <c r="F91" s="15"/>
      <c r="G91" s="15"/>
      <c r="H91" s="15" t="s">
        <v>34</v>
      </c>
      <c r="I91" s="15"/>
      <c r="J91" s="15"/>
      <c r="K91" s="15" t="s">
        <v>34</v>
      </c>
      <c r="L91" s="15"/>
    </row>
    <row r="92" spans="2:12">
      <c r="B92" s="15">
        <v>1</v>
      </c>
      <c r="C92" s="15">
        <v>240</v>
      </c>
      <c r="D92" s="15"/>
      <c r="E92" s="15">
        <v>1</v>
      </c>
      <c r="F92" s="15">
        <v>0</v>
      </c>
      <c r="G92" s="15"/>
      <c r="H92" s="15">
        <v>1</v>
      </c>
      <c r="I92" s="15">
        <v>37</v>
      </c>
      <c r="J92" s="15"/>
      <c r="K92" s="15">
        <v>1</v>
      </c>
      <c r="L92" s="15">
        <v>75</v>
      </c>
    </row>
    <row r="93" spans="2:12">
      <c r="B93" s="15">
        <v>2</v>
      </c>
      <c r="C93" s="15">
        <v>330</v>
      </c>
      <c r="D93" s="15"/>
      <c r="E93" s="15">
        <v>2</v>
      </c>
      <c r="F93" s="15">
        <v>150</v>
      </c>
      <c r="G93" s="15"/>
      <c r="H93" s="15">
        <v>2</v>
      </c>
      <c r="I93" s="15">
        <v>75</v>
      </c>
      <c r="J93" s="15"/>
      <c r="K93" s="15">
        <v>2</v>
      </c>
      <c r="L93" s="15">
        <v>150</v>
      </c>
    </row>
    <row r="94" spans="2:12">
      <c r="B94" s="15">
        <v>3</v>
      </c>
      <c r="C94" s="15">
        <v>420</v>
      </c>
      <c r="D94" s="15"/>
      <c r="E94" s="15"/>
      <c r="F94" s="15"/>
      <c r="G94" s="15"/>
      <c r="H94" s="15">
        <v>3</v>
      </c>
      <c r="I94" s="15">
        <v>112</v>
      </c>
      <c r="J94" s="15"/>
      <c r="K94" s="15"/>
      <c r="L94" s="15"/>
    </row>
    <row r="98" spans="2:9">
      <c r="B98" s="15">
        <v>7</v>
      </c>
      <c r="C98" s="15">
        <v>8</v>
      </c>
      <c r="D98" s="15"/>
      <c r="E98" s="15"/>
      <c r="F98" s="15"/>
      <c r="G98" s="15"/>
      <c r="H98" s="15"/>
      <c r="I98" s="15"/>
    </row>
  </sheetData>
  <pageMargins left="0.70000000000000007" right="0.70000000000000007" top="0.75" bottom="0.75" header="0.30000000000000004" footer="0.30000000000000004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96"/>
  <sheetViews>
    <sheetView topLeftCell="A40" workbookViewId="0">
      <selection activeCell="B54" sqref="B54"/>
    </sheetView>
  </sheetViews>
  <sheetFormatPr defaultRowHeight="14.4"/>
  <cols>
    <col min="1" max="1" width="37.4414062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10.109375" bestFit="1" customWidth="1"/>
    <col min="6" max="6" width="7.5546875" bestFit="1" customWidth="1"/>
    <col min="7" max="7" width="8.88671875" customWidth="1"/>
    <col min="8" max="8" width="6.33203125" bestFit="1" customWidth="1"/>
    <col min="9" max="9" width="4.554687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128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C5+C8+C10+(SUM(C11:C52))</f>
        <v>732</v>
      </c>
      <c r="D3" s="3">
        <f>SUM(D5:D56)</f>
        <v>13</v>
      </c>
      <c r="E3" s="3">
        <f>SUM(E5:E54)</f>
        <v>405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18"/>
    </row>
    <row r="5" spans="1:6" ht="57.6">
      <c r="A5" s="10" t="s">
        <v>117</v>
      </c>
      <c r="B5" s="2">
        <v>1</v>
      </c>
      <c r="C5" s="2">
        <v>84</v>
      </c>
      <c r="D5" s="2">
        <v>12</v>
      </c>
      <c r="E5" s="2">
        <v>90</v>
      </c>
      <c r="F5" s="18"/>
    </row>
    <row r="6" spans="1:6" ht="21">
      <c r="A6" s="7" t="s">
        <v>13</v>
      </c>
      <c r="B6" s="2">
        <v>1</v>
      </c>
      <c r="C6" s="2">
        <f>3000-C3</f>
        <v>2268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65</v>
      </c>
      <c r="B8" s="11">
        <v>1</v>
      </c>
      <c r="C8" s="2">
        <f>VLOOKUP(B8,K90:L91,2,FALSE)</f>
        <v>150</v>
      </c>
      <c r="D8" s="2">
        <v>0</v>
      </c>
      <c r="E8" s="2">
        <f>VLOOKUP(B8,E90:F91,2,FALSE)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5" t="s">
        <v>17</v>
      </c>
    </row>
    <row r="10" spans="1:6" ht="28.8">
      <c r="A10" s="10" t="s">
        <v>118</v>
      </c>
      <c r="B10" s="11">
        <v>1</v>
      </c>
      <c r="C10" s="2">
        <f>VLOOKUP(B10,B89:C93,2,FALSE)</f>
        <v>480</v>
      </c>
      <c r="D10" s="2">
        <f>B10*0</f>
        <v>0</v>
      </c>
      <c r="E10" s="2">
        <f>VLOOKUP(B10,B82:C86,2,FALSE)</f>
        <v>240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VLOOKUP(B11,E81:F83,2,FALSE)</f>
        <v>0</v>
      </c>
      <c r="D11" s="2">
        <f>VLOOKUP(B11,G81:H83,2,FALSE)</f>
        <v>0</v>
      </c>
      <c r="E11" s="2">
        <f>VLOOKUP(B11,E81:F83,2,FALSE)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>
      <c r="A14" s="10" t="s">
        <v>113</v>
      </c>
      <c r="B14" s="11">
        <v>0</v>
      </c>
      <c r="C14" s="2">
        <f>B14*1.5</f>
        <v>0</v>
      </c>
      <c r="D14" s="2">
        <f>B14*1</f>
        <v>0</v>
      </c>
      <c r="E14" s="2">
        <f>B14*20</f>
        <v>0</v>
      </c>
      <c r="F14" s="8"/>
    </row>
    <row r="15" spans="1:6" ht="21">
      <c r="A15" s="7" t="s">
        <v>42</v>
      </c>
      <c r="B15" s="5"/>
      <c r="C15" s="5"/>
      <c r="D15" s="5"/>
      <c r="E15" s="5"/>
      <c r="F15" s="8"/>
    </row>
    <row r="16" spans="1:6">
      <c r="A16" s="10" t="s">
        <v>15</v>
      </c>
      <c r="B16" s="11">
        <v>1</v>
      </c>
      <c r="C16" s="2">
        <f>B16*15</f>
        <v>15</v>
      </c>
      <c r="D16" s="2">
        <v>0</v>
      </c>
      <c r="E16" s="2">
        <f>VLOOKUP(B16,H89:I92,2,FALSE)</f>
        <v>75</v>
      </c>
      <c r="F16" s="8"/>
    </row>
    <row r="17" spans="1:6" ht="21">
      <c r="A17" s="7" t="s">
        <v>44</v>
      </c>
      <c r="B17" s="5"/>
      <c r="C17" s="5"/>
      <c r="D17" s="5"/>
      <c r="E17" s="5"/>
      <c r="F17" s="8"/>
    </row>
    <row r="18" spans="1:6" ht="28.8">
      <c r="A18" s="10" t="s">
        <v>125</v>
      </c>
      <c r="B18" s="11">
        <v>0</v>
      </c>
      <c r="C18" s="2">
        <f>B18*30</f>
        <v>0</v>
      </c>
      <c r="D18" s="2">
        <v>0</v>
      </c>
      <c r="E18" s="2">
        <f>B18*40</f>
        <v>0</v>
      </c>
      <c r="F18" s="8"/>
    </row>
    <row r="19" spans="1:6" ht="28.8">
      <c r="A19" s="10" t="s">
        <v>126</v>
      </c>
      <c r="B19" s="11">
        <v>0</v>
      </c>
      <c r="C19" s="2">
        <f>B19*42</f>
        <v>0</v>
      </c>
      <c r="D19" s="2">
        <f>B19*6</f>
        <v>0</v>
      </c>
      <c r="E19" s="2">
        <f>B19*50</f>
        <v>0</v>
      </c>
      <c r="F19" s="8"/>
    </row>
    <row r="20" spans="1:6">
      <c r="A20" s="10" t="s">
        <v>127</v>
      </c>
      <c r="B20" s="11">
        <v>0</v>
      </c>
      <c r="C20" s="2">
        <f>B20*25</f>
        <v>0</v>
      </c>
      <c r="D20" s="2">
        <f>B20*6</f>
        <v>0</v>
      </c>
      <c r="E20" s="2">
        <f>B20*50</f>
        <v>0</v>
      </c>
      <c r="F20" s="8"/>
    </row>
    <row r="21" spans="1:6">
      <c r="A21" s="10" t="s">
        <v>48</v>
      </c>
      <c r="B21" s="11">
        <v>0</v>
      </c>
      <c r="C21" s="2">
        <f>B21*0.5</f>
        <v>0</v>
      </c>
      <c r="D21" s="2">
        <v>0</v>
      </c>
      <c r="E21" s="2">
        <f>B21*8</f>
        <v>0</v>
      </c>
      <c r="F21" s="8"/>
    </row>
    <row r="22" spans="1:6" ht="21">
      <c r="A22" s="7" t="s">
        <v>19</v>
      </c>
      <c r="B22" s="5"/>
      <c r="C22" s="5"/>
      <c r="D22" s="5"/>
      <c r="E22" s="5"/>
      <c r="F22" s="8"/>
    </row>
    <row r="23" spans="1:6">
      <c r="A23" s="10" t="s">
        <v>78</v>
      </c>
      <c r="B23" s="11">
        <v>0</v>
      </c>
      <c r="C23" s="2">
        <f>B23*20</f>
        <v>0</v>
      </c>
      <c r="D23" s="2">
        <v>0</v>
      </c>
      <c r="E23" s="2">
        <f>B23*30</f>
        <v>0</v>
      </c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79</v>
      </c>
      <c r="B25" s="11">
        <v>0</v>
      </c>
      <c r="C25" s="2">
        <f>B25*20</f>
        <v>0</v>
      </c>
      <c r="D25" s="2">
        <f>B25*1</f>
        <v>0</v>
      </c>
      <c r="E25" s="2">
        <f>B25*20</f>
        <v>0</v>
      </c>
      <c r="F25" s="8"/>
    </row>
    <row r="26" spans="1:6">
      <c r="A26" s="10" t="s">
        <v>80</v>
      </c>
      <c r="B26" s="11">
        <v>0</v>
      </c>
      <c r="C26" s="2">
        <f>B26*20</f>
        <v>0</v>
      </c>
      <c r="D26" s="2">
        <f>B26*2</f>
        <v>0</v>
      </c>
      <c r="E26" s="2">
        <f>B26*30</f>
        <v>0</v>
      </c>
      <c r="F26" s="8"/>
    </row>
    <row r="27" spans="1:6">
      <c r="A27" s="10" t="s">
        <v>81</v>
      </c>
      <c r="B27" s="11">
        <v>0</v>
      </c>
      <c r="C27" s="2">
        <f>B27*10</f>
        <v>0</v>
      </c>
      <c r="D27" s="2">
        <v>0</v>
      </c>
      <c r="E27" s="2">
        <f>B27*150</f>
        <v>0</v>
      </c>
      <c r="F27" s="8"/>
    </row>
    <row r="28" spans="1:6">
      <c r="A28" s="10" t="s">
        <v>94</v>
      </c>
      <c r="B28" s="11">
        <v>0</v>
      </c>
      <c r="C28" s="2">
        <f>B28*150</f>
        <v>0</v>
      </c>
      <c r="D28" s="2">
        <f>B28*11</f>
        <v>0</v>
      </c>
      <c r="E28" s="2"/>
      <c r="F28" s="8"/>
    </row>
    <row r="29" spans="1:6">
      <c r="A29" s="10" t="s">
        <v>90</v>
      </c>
      <c r="B29" s="11">
        <v>0</v>
      </c>
      <c r="C29" s="2">
        <f>B29*10</f>
        <v>0</v>
      </c>
      <c r="D29" s="2">
        <f>B29*2</f>
        <v>0</v>
      </c>
      <c r="E29" s="2">
        <f>B29*10</f>
        <v>0</v>
      </c>
      <c r="F29" s="8"/>
    </row>
    <row r="30" spans="1:6" ht="28.8">
      <c r="A30" s="10" t="s">
        <v>91</v>
      </c>
      <c r="B30" s="11">
        <v>0</v>
      </c>
      <c r="C30" s="11">
        <v>0</v>
      </c>
      <c r="D30" s="11">
        <v>0</v>
      </c>
      <c r="E30" s="11">
        <v>0</v>
      </c>
      <c r="F30" s="8"/>
    </row>
    <row r="31" spans="1:6">
      <c r="A31" s="10" t="s">
        <v>92</v>
      </c>
      <c r="B31" s="11">
        <v>0</v>
      </c>
      <c r="C31" s="2">
        <f>B31*50</f>
        <v>0</v>
      </c>
      <c r="D31" s="2">
        <v>0</v>
      </c>
      <c r="E31" s="2">
        <f>B31*100</f>
        <v>0</v>
      </c>
      <c r="F31" s="8"/>
    </row>
    <row r="32" spans="1:6">
      <c r="A32" s="10" t="s">
        <v>50</v>
      </c>
      <c r="B32" s="11">
        <v>0</v>
      </c>
      <c r="C32" s="2">
        <f>B32*1</f>
        <v>0</v>
      </c>
      <c r="D32" s="2">
        <f>B32*0</f>
        <v>0</v>
      </c>
      <c r="E32" s="2">
        <f>B32*1</f>
        <v>0</v>
      </c>
      <c r="F32" s="8"/>
    </row>
    <row r="33" spans="1:6">
      <c r="A33" s="10" t="s">
        <v>82</v>
      </c>
      <c r="B33" s="11">
        <v>0</v>
      </c>
      <c r="C33" s="2">
        <f>B33*1</f>
        <v>0</v>
      </c>
      <c r="D33" s="2">
        <f>B33*0</f>
        <v>0</v>
      </c>
      <c r="E33" s="2">
        <f>B33*1</f>
        <v>0</v>
      </c>
      <c r="F33" s="8"/>
    </row>
    <row r="34" spans="1:6">
      <c r="A34" s="10" t="s">
        <v>51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 ht="28.8">
      <c r="A35" s="10" t="s">
        <v>52</v>
      </c>
      <c r="B35" s="11">
        <v>0</v>
      </c>
      <c r="C35" s="2">
        <f>B35*0.05</f>
        <v>0</v>
      </c>
      <c r="D35" s="2">
        <f>B35*0</f>
        <v>0</v>
      </c>
      <c r="E35" s="2">
        <f>B35*1</f>
        <v>0</v>
      </c>
      <c r="F35" s="8"/>
    </row>
    <row r="36" spans="1:6" ht="28.8">
      <c r="A36" s="10" t="s">
        <v>53</v>
      </c>
      <c r="B36" s="11">
        <v>0</v>
      </c>
      <c r="C36" s="2">
        <f>B36*0.1</f>
        <v>0</v>
      </c>
      <c r="D36" s="2">
        <f>B36*0</f>
        <v>0</v>
      </c>
      <c r="E36" s="2">
        <f>B36*8</f>
        <v>0</v>
      </c>
      <c r="F36" s="8"/>
    </row>
    <row r="37" spans="1:6">
      <c r="A37" s="10" t="s">
        <v>54</v>
      </c>
      <c r="B37" s="11">
        <v>0</v>
      </c>
      <c r="C37" s="2">
        <f>B37*12</f>
        <v>0</v>
      </c>
      <c r="D37" s="2">
        <f>B37*1</f>
        <v>0</v>
      </c>
      <c r="E37" s="2">
        <f>B37*18</f>
        <v>0</v>
      </c>
      <c r="F37" s="8"/>
    </row>
    <row r="38" spans="1:6">
      <c r="A38" s="10" t="s">
        <v>55</v>
      </c>
      <c r="B38" s="11">
        <v>0</v>
      </c>
      <c r="C38" s="2">
        <f>B38*23</f>
        <v>0</v>
      </c>
      <c r="D38" s="2">
        <f>B38*3</f>
        <v>0</v>
      </c>
      <c r="E38" s="2">
        <f>B38*60</f>
        <v>0</v>
      </c>
      <c r="F38" s="8"/>
    </row>
    <row r="39" spans="1:6">
      <c r="A39" s="10" t="s">
        <v>83</v>
      </c>
      <c r="B39" s="11">
        <v>0</v>
      </c>
      <c r="C39" s="2">
        <f>B39*25</f>
        <v>0</v>
      </c>
      <c r="D39" s="2">
        <f>B39*2</f>
        <v>0</v>
      </c>
      <c r="E39" s="2">
        <f>B39*20</f>
        <v>0</v>
      </c>
      <c r="F39" s="8"/>
    </row>
    <row r="40" spans="1:6">
      <c r="A40" s="10" t="s">
        <v>84</v>
      </c>
      <c r="B40" s="11">
        <v>0</v>
      </c>
      <c r="C40" s="2">
        <f>B40*23</f>
        <v>0</v>
      </c>
      <c r="D40" s="2">
        <f>B40*3</f>
        <v>0</v>
      </c>
      <c r="E40" s="2">
        <f>B40*60</f>
        <v>0</v>
      </c>
      <c r="F40" s="8"/>
    </row>
    <row r="41" spans="1:6">
      <c r="A41" s="10" t="s">
        <v>96</v>
      </c>
      <c r="B41" s="11">
        <v>0</v>
      </c>
      <c r="C41" s="2">
        <f>B41*40</f>
        <v>0</v>
      </c>
      <c r="D41" s="2">
        <f>B41*5</f>
        <v>0</v>
      </c>
      <c r="E41" s="2">
        <f>B41*100</f>
        <v>0</v>
      </c>
      <c r="F41" s="8"/>
    </row>
    <row r="42" spans="1:6">
      <c r="A42" s="10" t="s">
        <v>105</v>
      </c>
      <c r="B42" s="11">
        <v>0</v>
      </c>
      <c r="C42" s="2">
        <f>B42*60</f>
        <v>0</v>
      </c>
      <c r="D42" s="2">
        <f>B42*8</f>
        <v>0</v>
      </c>
      <c r="E42" s="2">
        <f>B42*160</f>
        <v>0</v>
      </c>
      <c r="F42" s="8"/>
    </row>
    <row r="43" spans="1:6">
      <c r="A43" s="10" t="s">
        <v>110</v>
      </c>
      <c r="B43" s="11">
        <v>0</v>
      </c>
      <c r="C43" s="2">
        <f>B43*80</f>
        <v>0</v>
      </c>
      <c r="D43" s="2">
        <f>B43*12</f>
        <v>0</v>
      </c>
      <c r="E43" s="2">
        <f>B43*240</f>
        <v>0</v>
      </c>
      <c r="F43" s="8"/>
    </row>
    <row r="44" spans="1:6">
      <c r="A44" s="10" t="s">
        <v>95</v>
      </c>
      <c r="B44" s="11">
        <v>0</v>
      </c>
      <c r="C44" s="2">
        <f>B44*40</f>
        <v>0</v>
      </c>
      <c r="D44" s="2">
        <f>B44*3</f>
        <v>0</v>
      </c>
      <c r="E44" s="2">
        <f>B44*150</f>
        <v>0</v>
      </c>
      <c r="F44" s="8"/>
    </row>
    <row r="45" spans="1:6" ht="28.8">
      <c r="A45" s="10" t="s">
        <v>56</v>
      </c>
      <c r="B45" s="11">
        <v>0</v>
      </c>
      <c r="C45" s="2">
        <f>B45*6</f>
        <v>0</v>
      </c>
      <c r="D45" s="2">
        <f>B45*1</f>
        <v>0</v>
      </c>
      <c r="E45" s="2">
        <f>B45*15</f>
        <v>0</v>
      </c>
      <c r="F45" s="8"/>
    </row>
    <row r="46" spans="1:6">
      <c r="A46" s="10" t="s">
        <v>106</v>
      </c>
      <c r="B46" s="11">
        <v>0</v>
      </c>
      <c r="C46" s="2">
        <f>B46*100</f>
        <v>0</v>
      </c>
      <c r="D46" s="2">
        <f>B46*20</f>
        <v>0</v>
      </c>
      <c r="E46" s="2">
        <f>B46*600</f>
        <v>0</v>
      </c>
      <c r="F46" s="8"/>
    </row>
    <row r="47" spans="1:6">
      <c r="A47" s="10" t="s">
        <v>85</v>
      </c>
      <c r="B47" s="11">
        <v>0</v>
      </c>
      <c r="C47" s="2">
        <f>B47*28</f>
        <v>0</v>
      </c>
      <c r="D47" s="2">
        <f>B47*8</f>
        <v>0</v>
      </c>
      <c r="E47" s="2">
        <f>B47*120</f>
        <v>0</v>
      </c>
      <c r="F47" s="8"/>
    </row>
    <row r="48" spans="1:6">
      <c r="A48" s="10" t="s">
        <v>97</v>
      </c>
      <c r="B48" s="11">
        <v>0</v>
      </c>
      <c r="C48" s="2">
        <f>B48*50</f>
        <v>0</v>
      </c>
      <c r="D48" s="2">
        <f>B48*16</f>
        <v>0</v>
      </c>
      <c r="E48" s="2">
        <f>B48*360</f>
        <v>0</v>
      </c>
      <c r="F48" s="8"/>
    </row>
    <row r="49" spans="1:6" ht="21">
      <c r="A49" s="7" t="s">
        <v>36</v>
      </c>
      <c r="B49" s="5"/>
      <c r="C49" s="5"/>
      <c r="D49" s="5"/>
      <c r="E49" s="5"/>
      <c r="F49" s="8"/>
    </row>
    <row r="50" spans="1:6">
      <c r="A50" s="9" t="s">
        <v>57</v>
      </c>
      <c r="B50" s="11">
        <v>0</v>
      </c>
      <c r="C50" s="2">
        <f>B50*7</f>
        <v>0</v>
      </c>
      <c r="D50" s="2">
        <v>0</v>
      </c>
      <c r="E50" s="2">
        <f>B50*1</f>
        <v>0</v>
      </c>
      <c r="F50" s="8"/>
    </row>
    <row r="51" spans="1:6">
      <c r="A51" s="10" t="s">
        <v>86</v>
      </c>
      <c r="B51" s="11">
        <v>0</v>
      </c>
      <c r="C51" s="2">
        <f>B51*12</f>
        <v>0</v>
      </c>
      <c r="D51" s="2">
        <v>0</v>
      </c>
      <c r="E51" s="2">
        <f>B51*10</f>
        <v>0</v>
      </c>
      <c r="F51" s="8"/>
    </row>
    <row r="52" spans="1:6">
      <c r="A52" s="10" t="s">
        <v>58</v>
      </c>
      <c r="B52" s="11">
        <v>0</v>
      </c>
      <c r="C52" s="2">
        <f>B52*0.25</f>
        <v>0</v>
      </c>
      <c r="D52" s="2">
        <v>0</v>
      </c>
      <c r="E52" s="2">
        <f>B52*1</f>
        <v>0</v>
      </c>
      <c r="F52" s="8"/>
    </row>
    <row r="53" spans="1:6" ht="21">
      <c r="A53" s="7" t="s">
        <v>28</v>
      </c>
      <c r="F53" s="8"/>
    </row>
    <row r="54" spans="1:6">
      <c r="A54" s="9" t="s">
        <v>29</v>
      </c>
      <c r="B54">
        <f>3000*10</f>
        <v>30000</v>
      </c>
      <c r="F54" s="8"/>
    </row>
    <row r="55" spans="1:6">
      <c r="A55" s="9" t="s">
        <v>30</v>
      </c>
      <c r="B55">
        <f>B54*0.75</f>
        <v>22500</v>
      </c>
      <c r="F55" s="8"/>
    </row>
    <row r="56" spans="1:6">
      <c r="A56" s="9" t="s">
        <v>31</v>
      </c>
      <c r="B56">
        <f>B54*0.5</f>
        <v>15000</v>
      </c>
      <c r="F56" s="8"/>
    </row>
    <row r="57" spans="1:6">
      <c r="A57" s="9" t="s">
        <v>32</v>
      </c>
      <c r="B57">
        <f>B54*0.25</f>
        <v>7500</v>
      </c>
      <c r="F57" s="8"/>
    </row>
    <row r="58" spans="1:6" ht="21">
      <c r="A58" s="7" t="s">
        <v>33</v>
      </c>
      <c r="F58" s="8"/>
    </row>
    <row r="59" spans="1:6">
      <c r="A59" s="9"/>
      <c r="F59" s="8"/>
    </row>
    <row r="60" spans="1:6">
      <c r="A60" s="9"/>
      <c r="F60" s="8"/>
    </row>
    <row r="61" spans="1:6">
      <c r="A61" s="12"/>
      <c r="B61" s="13"/>
      <c r="C61" s="13"/>
      <c r="D61" s="13"/>
      <c r="E61" s="13"/>
      <c r="F61" s="14"/>
    </row>
    <row r="80" spans="2:12">
      <c r="B80" s="15"/>
      <c r="C80" s="15"/>
      <c r="D80" s="15"/>
      <c r="E80" s="15" t="s">
        <v>98</v>
      </c>
      <c r="F80" s="15"/>
      <c r="G80" s="15" t="s">
        <v>99</v>
      </c>
      <c r="H80" s="15"/>
      <c r="I80" s="15"/>
      <c r="J80" s="15"/>
      <c r="K80" s="15"/>
      <c r="L80" s="15"/>
    </row>
    <row r="81" spans="2:12">
      <c r="B81" s="15" t="s">
        <v>107</v>
      </c>
      <c r="C81" s="15"/>
      <c r="D81" s="15"/>
      <c r="E81" s="15">
        <v>0</v>
      </c>
      <c r="F81" s="15">
        <v>0</v>
      </c>
      <c r="G81" s="15">
        <v>0</v>
      </c>
      <c r="H81" s="15">
        <v>0</v>
      </c>
      <c r="I81" s="15"/>
      <c r="J81" s="15"/>
      <c r="K81" s="15"/>
      <c r="L81" s="15"/>
    </row>
    <row r="82" spans="2:12">
      <c r="B82" s="15">
        <v>1</v>
      </c>
      <c r="C82" s="15">
        <v>240</v>
      </c>
      <c r="D82" s="15"/>
      <c r="E82" s="15">
        <v>1</v>
      </c>
      <c r="F82" s="15">
        <v>300</v>
      </c>
      <c r="G82" s="15">
        <v>1</v>
      </c>
      <c r="H82" s="15">
        <v>3</v>
      </c>
      <c r="I82" s="15"/>
      <c r="J82" s="15"/>
      <c r="K82" s="15"/>
      <c r="L82" s="15"/>
    </row>
    <row r="83" spans="2:12">
      <c r="B83" s="15">
        <v>2</v>
      </c>
      <c r="C83" s="15">
        <v>330</v>
      </c>
      <c r="D83" s="15"/>
      <c r="E83" s="15">
        <v>2</v>
      </c>
      <c r="F83" s="15">
        <v>600</v>
      </c>
      <c r="G83" s="15">
        <v>2</v>
      </c>
      <c r="H83" s="15">
        <v>4</v>
      </c>
      <c r="I83" s="15"/>
      <c r="J83" s="15"/>
      <c r="K83" s="15"/>
      <c r="L83" s="15"/>
    </row>
    <row r="84" spans="2:12">
      <c r="B84" s="15">
        <v>3</v>
      </c>
      <c r="C84" s="15">
        <v>420</v>
      </c>
      <c r="D84" s="15"/>
      <c r="E84" s="15"/>
      <c r="F84" s="15"/>
      <c r="G84" s="15"/>
      <c r="H84" s="15"/>
      <c r="I84" s="15"/>
      <c r="J84" s="15"/>
      <c r="K84" s="15"/>
      <c r="L84" s="15"/>
    </row>
    <row r="85" spans="2:1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>
      <c r="B88" s="15" t="s">
        <v>100</v>
      </c>
      <c r="C88" s="15"/>
      <c r="D88" s="15"/>
      <c r="E88" s="15" t="s">
        <v>101</v>
      </c>
      <c r="F88" s="15"/>
      <c r="G88" s="15"/>
      <c r="H88" s="15" t="s">
        <v>114</v>
      </c>
      <c r="I88" s="15"/>
      <c r="J88" s="15"/>
      <c r="K88" s="15" t="s">
        <v>121</v>
      </c>
      <c r="L88" s="15"/>
    </row>
    <row r="89" spans="2:12">
      <c r="B89" s="15" t="s">
        <v>34</v>
      </c>
      <c r="C89" s="15" t="s">
        <v>71</v>
      </c>
      <c r="D89" s="15"/>
      <c r="E89" s="15" t="s">
        <v>34</v>
      </c>
      <c r="F89" s="15"/>
      <c r="G89" s="15"/>
      <c r="H89" s="15" t="s">
        <v>34</v>
      </c>
      <c r="I89" s="15"/>
      <c r="J89" s="15"/>
      <c r="K89" s="15" t="s">
        <v>34</v>
      </c>
      <c r="L89" s="15"/>
    </row>
    <row r="90" spans="2:12">
      <c r="B90" s="15">
        <v>1</v>
      </c>
      <c r="C90" s="15">
        <v>480</v>
      </c>
      <c r="D90" s="15"/>
      <c r="E90" s="15">
        <v>1</v>
      </c>
      <c r="F90" s="15">
        <v>0</v>
      </c>
      <c r="G90" s="15"/>
      <c r="H90" s="15">
        <v>1</v>
      </c>
      <c r="I90" s="15">
        <v>75</v>
      </c>
      <c r="J90" s="15"/>
      <c r="K90" s="15">
        <v>1</v>
      </c>
      <c r="L90" s="15">
        <v>150</v>
      </c>
    </row>
    <row r="91" spans="2:12">
      <c r="B91" s="15">
        <v>2</v>
      </c>
      <c r="C91" s="15">
        <v>660</v>
      </c>
      <c r="D91" s="15"/>
      <c r="E91" s="15">
        <v>2</v>
      </c>
      <c r="F91" s="15">
        <v>300</v>
      </c>
      <c r="G91" s="15"/>
      <c r="H91" s="15">
        <v>2</v>
      </c>
      <c r="I91" s="15">
        <v>150</v>
      </c>
      <c r="J91" s="15"/>
      <c r="K91" s="15">
        <v>2</v>
      </c>
      <c r="L91" s="15">
        <v>300</v>
      </c>
    </row>
    <row r="92" spans="2:12">
      <c r="B92" s="15">
        <v>3</v>
      </c>
      <c r="C92" s="15">
        <v>840</v>
      </c>
      <c r="D92" s="15"/>
      <c r="E92" s="15"/>
      <c r="F92" s="15"/>
      <c r="G92" s="15"/>
      <c r="H92" s="15">
        <v>3</v>
      </c>
      <c r="I92" s="15">
        <v>225</v>
      </c>
      <c r="J92" s="15"/>
      <c r="K92" s="15"/>
      <c r="L92" s="15"/>
    </row>
    <row r="96" spans="2:12">
      <c r="B96" s="15">
        <v>7</v>
      </c>
      <c r="C96" s="15">
        <v>8</v>
      </c>
      <c r="D96" s="15"/>
      <c r="E96" s="15"/>
      <c r="F96" s="15"/>
      <c r="G96" s="15"/>
      <c r="H96" s="15"/>
      <c r="I96" s="15"/>
    </row>
  </sheetData>
  <pageMargins left="0.70000000000000007" right="0.70000000000000007" top="0.75" bottom="0.75" header="0.30000000000000004" footer="0.30000000000000004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98"/>
  <sheetViews>
    <sheetView topLeftCell="A46" workbookViewId="0">
      <selection activeCell="B57" sqref="B57"/>
    </sheetView>
  </sheetViews>
  <sheetFormatPr defaultRowHeight="14.4"/>
  <cols>
    <col min="1" max="1" width="36.5546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10.109375" bestFit="1" customWidth="1"/>
    <col min="6" max="6" width="7.5546875" bestFit="1" customWidth="1"/>
    <col min="7" max="7" width="8.88671875" customWidth="1"/>
    <col min="8" max="8" width="6.33203125" bestFit="1" customWidth="1"/>
    <col min="9" max="9" width="4.554687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129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C5+C8+C10+(SUM(C11:C54))</f>
        <v>1479</v>
      </c>
      <c r="D3" s="3">
        <f>SUM(D5:D56)</f>
        <v>26</v>
      </c>
      <c r="E3" s="3">
        <f>SUM(E5:E54)</f>
        <v>730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18"/>
    </row>
    <row r="5" spans="1:6" ht="57.6">
      <c r="A5" s="10" t="s">
        <v>117</v>
      </c>
      <c r="B5" s="2">
        <v>1</v>
      </c>
      <c r="C5" s="2">
        <v>186</v>
      </c>
      <c r="D5" s="2">
        <v>25</v>
      </c>
      <c r="E5" s="2">
        <v>100</v>
      </c>
      <c r="F5" s="18"/>
    </row>
    <row r="6" spans="1:6" ht="21">
      <c r="A6" s="7" t="s">
        <v>13</v>
      </c>
      <c r="B6" s="2">
        <v>1</v>
      </c>
      <c r="C6" s="2">
        <f>6000-C3</f>
        <v>4521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65</v>
      </c>
      <c r="B8" s="11">
        <v>1</v>
      </c>
      <c r="C8" s="2">
        <f>VLOOKUP(B8,K92:L93,2,FALSE)</f>
        <v>300</v>
      </c>
      <c r="D8" s="2">
        <v>0</v>
      </c>
      <c r="E8" s="2">
        <f>VLOOKUP(B8,E92:F93,2,FALSE)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5" t="s">
        <v>17</v>
      </c>
    </row>
    <row r="10" spans="1:6" ht="28.8">
      <c r="A10" s="10" t="s">
        <v>118</v>
      </c>
      <c r="B10" s="11">
        <v>1</v>
      </c>
      <c r="C10" s="2">
        <f>VLOOKUP(B10,B91:C95,2,FALSE)</f>
        <v>960</v>
      </c>
      <c r="D10" s="2">
        <f>B10*0</f>
        <v>0</v>
      </c>
      <c r="E10" s="2">
        <f>VLOOKUP(B10,B84:C88,2,FALSE)</f>
        <v>480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VLOOKUP(B11,E83:F86,2,FALSE)</f>
        <v>0</v>
      </c>
      <c r="D11" s="2">
        <f>VLOOKUP(B11,G83:H86,2,FALSE)</f>
        <v>0</v>
      </c>
      <c r="E11" s="2">
        <f>VLOOKUP(B11,E83:F86,2,FALSE)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>
      <c r="A14" s="10" t="s">
        <v>113</v>
      </c>
      <c r="B14" s="11">
        <v>0</v>
      </c>
      <c r="C14" s="2">
        <f>B14*1.5</f>
        <v>0</v>
      </c>
      <c r="D14" s="2">
        <f>B14*1</f>
        <v>0</v>
      </c>
      <c r="E14" s="2">
        <f>B14*20</f>
        <v>0</v>
      </c>
      <c r="F14" s="8"/>
    </row>
    <row r="15" spans="1:6" ht="21">
      <c r="A15" s="7" t="s">
        <v>42</v>
      </c>
      <c r="B15" s="5"/>
      <c r="C15" s="5"/>
      <c r="D15" s="5"/>
      <c r="E15" s="5"/>
      <c r="F15" s="8"/>
    </row>
    <row r="16" spans="1:6">
      <c r="A16" s="10" t="s">
        <v>15</v>
      </c>
      <c r="B16" s="11">
        <v>1</v>
      </c>
      <c r="C16" s="2">
        <f>B16*30</f>
        <v>30</v>
      </c>
      <c r="D16" s="2">
        <v>0</v>
      </c>
      <c r="E16" s="2">
        <f>VLOOKUP(B16,H91:I94,2,FALSE)</f>
        <v>150</v>
      </c>
      <c r="F16" s="8"/>
    </row>
    <row r="17" spans="1:6" ht="21">
      <c r="A17" s="7" t="s">
        <v>44</v>
      </c>
      <c r="B17" s="5"/>
      <c r="C17" s="5"/>
      <c r="D17" s="5"/>
      <c r="E17" s="5"/>
      <c r="F17" s="8"/>
    </row>
    <row r="18" spans="1:6" ht="28.8">
      <c r="A18" s="10" t="s">
        <v>125</v>
      </c>
      <c r="B18" s="11">
        <v>0</v>
      </c>
      <c r="C18" s="2">
        <f>B18*30</f>
        <v>0</v>
      </c>
      <c r="D18" s="2">
        <v>0</v>
      </c>
      <c r="E18" s="2">
        <f>B18*40</f>
        <v>0</v>
      </c>
      <c r="F18" s="8"/>
    </row>
    <row r="19" spans="1:6" ht="28.8">
      <c r="A19" s="10" t="s">
        <v>126</v>
      </c>
      <c r="B19" s="11">
        <v>0</v>
      </c>
      <c r="C19" s="2">
        <f>B19*42</f>
        <v>0</v>
      </c>
      <c r="D19" s="2">
        <f>B19*6</f>
        <v>0</v>
      </c>
      <c r="E19" s="2">
        <f>B19*50</f>
        <v>0</v>
      </c>
      <c r="F19" s="8"/>
    </row>
    <row r="20" spans="1:6">
      <c r="A20" s="10" t="s">
        <v>127</v>
      </c>
      <c r="B20" s="11">
        <v>0</v>
      </c>
      <c r="C20" s="2">
        <f>B20*25</f>
        <v>0</v>
      </c>
      <c r="D20" s="2">
        <f>B20*6</f>
        <v>0</v>
      </c>
      <c r="E20" s="2">
        <f>B20*50</f>
        <v>0</v>
      </c>
      <c r="F20" s="8"/>
    </row>
    <row r="21" spans="1:6">
      <c r="A21" s="10" t="s">
        <v>48</v>
      </c>
      <c r="B21" s="11">
        <v>0</v>
      </c>
      <c r="C21" s="2">
        <f>B21*0.5</f>
        <v>0</v>
      </c>
      <c r="D21" s="2">
        <v>0</v>
      </c>
      <c r="E21" s="2">
        <f>B21*8</f>
        <v>0</v>
      </c>
      <c r="F21" s="8"/>
    </row>
    <row r="22" spans="1:6" ht="21">
      <c r="A22" s="7" t="s">
        <v>19</v>
      </c>
      <c r="B22" s="5"/>
      <c r="C22" s="5"/>
      <c r="D22" s="5"/>
      <c r="E22" s="5"/>
      <c r="F22" s="8"/>
    </row>
    <row r="23" spans="1:6">
      <c r="A23" s="10" t="s">
        <v>78</v>
      </c>
      <c r="B23" s="11">
        <v>0</v>
      </c>
      <c r="C23" s="2">
        <f>B23*20</f>
        <v>0</v>
      </c>
      <c r="D23" s="2">
        <v>0</v>
      </c>
      <c r="E23" s="2">
        <f>B23*30</f>
        <v>0</v>
      </c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79</v>
      </c>
      <c r="B25" s="11">
        <v>0</v>
      </c>
      <c r="C25" s="2">
        <f>B25*20</f>
        <v>0</v>
      </c>
      <c r="D25" s="2">
        <f>B25*1</f>
        <v>0</v>
      </c>
      <c r="E25" s="2">
        <f>B25*20</f>
        <v>0</v>
      </c>
      <c r="F25" s="8"/>
    </row>
    <row r="26" spans="1:6">
      <c r="A26" s="10" t="s">
        <v>80</v>
      </c>
      <c r="B26" s="11">
        <v>0</v>
      </c>
      <c r="C26" s="2">
        <f>B26*20</f>
        <v>0</v>
      </c>
      <c r="D26" s="2">
        <f>B26*2</f>
        <v>0</v>
      </c>
      <c r="E26" s="2">
        <f>B26*30</f>
        <v>0</v>
      </c>
      <c r="F26" s="8"/>
    </row>
    <row r="27" spans="1:6">
      <c r="A27" s="10" t="s">
        <v>81</v>
      </c>
      <c r="B27" s="11">
        <v>0</v>
      </c>
      <c r="C27" s="2">
        <f>B27*10</f>
        <v>0</v>
      </c>
      <c r="D27" s="2">
        <v>0</v>
      </c>
      <c r="E27" s="2">
        <f>B27*150</f>
        <v>0</v>
      </c>
      <c r="F27" s="8"/>
    </row>
    <row r="28" spans="1:6">
      <c r="A28" s="10" t="s">
        <v>94</v>
      </c>
      <c r="B28" s="11">
        <v>0</v>
      </c>
      <c r="C28" s="2">
        <f>B28*150</f>
        <v>0</v>
      </c>
      <c r="D28" s="2">
        <f>B28*11</f>
        <v>0</v>
      </c>
      <c r="E28" s="2"/>
      <c r="F28" s="8"/>
    </row>
    <row r="29" spans="1:6">
      <c r="A29" s="10" t="s">
        <v>90</v>
      </c>
      <c r="B29" s="11">
        <v>0</v>
      </c>
      <c r="C29" s="2">
        <f>B29*10</f>
        <v>0</v>
      </c>
      <c r="D29" s="2">
        <f>B29*2</f>
        <v>0</v>
      </c>
      <c r="E29" s="2">
        <f>B29*10</f>
        <v>0</v>
      </c>
      <c r="F29" s="8"/>
    </row>
    <row r="30" spans="1:6" ht="28.8">
      <c r="A30" s="10" t="s">
        <v>91</v>
      </c>
      <c r="B30" s="11">
        <v>0</v>
      </c>
      <c r="C30" s="11">
        <v>0</v>
      </c>
      <c r="D30" s="11">
        <v>0</v>
      </c>
      <c r="E30" s="11">
        <v>0</v>
      </c>
      <c r="F30" s="8"/>
    </row>
    <row r="31" spans="1:6">
      <c r="A31" s="10" t="s">
        <v>119</v>
      </c>
      <c r="B31" s="11">
        <v>0</v>
      </c>
      <c r="C31" s="2">
        <f>B31*25</f>
        <v>0</v>
      </c>
      <c r="D31" s="2">
        <f>B31*4</f>
        <v>0</v>
      </c>
      <c r="E31" s="2">
        <f>B31*25</f>
        <v>0</v>
      </c>
      <c r="F31" s="8"/>
    </row>
    <row r="32" spans="1:6" ht="28.8">
      <c r="A32" s="10" t="s">
        <v>120</v>
      </c>
      <c r="B32" s="11">
        <v>0</v>
      </c>
      <c r="C32" s="11">
        <v>0</v>
      </c>
      <c r="D32" s="11">
        <v>0</v>
      </c>
      <c r="E32" s="11">
        <v>0</v>
      </c>
      <c r="F32" s="8"/>
    </row>
    <row r="33" spans="1:6">
      <c r="A33" s="10" t="s">
        <v>92</v>
      </c>
      <c r="B33" s="11">
        <v>0</v>
      </c>
      <c r="C33" s="2">
        <f>B33*50</f>
        <v>0</v>
      </c>
      <c r="D33" s="2">
        <v>0</v>
      </c>
      <c r="E33" s="2">
        <f>B33*100</f>
        <v>0</v>
      </c>
      <c r="F33" s="8"/>
    </row>
    <row r="34" spans="1:6">
      <c r="A34" s="10" t="s">
        <v>50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>
      <c r="A35" s="10" t="s">
        <v>82</v>
      </c>
      <c r="B35" s="11">
        <v>0</v>
      </c>
      <c r="C35" s="2">
        <f>B35*1</f>
        <v>0</v>
      </c>
      <c r="D35" s="2">
        <f>B35*0</f>
        <v>0</v>
      </c>
      <c r="E35" s="2">
        <f>B35*1</f>
        <v>0</v>
      </c>
      <c r="F35" s="8"/>
    </row>
    <row r="36" spans="1:6">
      <c r="A36" s="10" t="s">
        <v>51</v>
      </c>
      <c r="B36" s="11">
        <v>0</v>
      </c>
      <c r="C36" s="2">
        <f>B36*1</f>
        <v>0</v>
      </c>
      <c r="D36" s="2">
        <f>B36*0</f>
        <v>0</v>
      </c>
      <c r="E36" s="2">
        <f>B36*1</f>
        <v>0</v>
      </c>
      <c r="F36" s="8"/>
    </row>
    <row r="37" spans="1:6" ht="28.8">
      <c r="A37" s="10" t="s">
        <v>52</v>
      </c>
      <c r="B37" s="11">
        <v>0</v>
      </c>
      <c r="C37" s="2">
        <f>B37*0.05</f>
        <v>0</v>
      </c>
      <c r="D37" s="2">
        <f>B37*0</f>
        <v>0</v>
      </c>
      <c r="E37" s="2">
        <f>B37*1</f>
        <v>0</v>
      </c>
      <c r="F37" s="8"/>
    </row>
    <row r="38" spans="1:6" ht="28.8">
      <c r="A38" s="10" t="s">
        <v>53</v>
      </c>
      <c r="B38" s="11">
        <v>0</v>
      </c>
      <c r="C38" s="2">
        <f>B38*0.1</f>
        <v>0</v>
      </c>
      <c r="D38" s="2">
        <f>B38*0</f>
        <v>0</v>
      </c>
      <c r="E38" s="2">
        <f>B38*8</f>
        <v>0</v>
      </c>
      <c r="F38" s="8"/>
    </row>
    <row r="39" spans="1:6">
      <c r="A39" s="10" t="s">
        <v>54</v>
      </c>
      <c r="B39" s="11">
        <v>0</v>
      </c>
      <c r="C39" s="2">
        <f>B39*12</f>
        <v>0</v>
      </c>
      <c r="D39" s="2">
        <f>B39*1</f>
        <v>0</v>
      </c>
      <c r="E39" s="2">
        <f>B39*18</f>
        <v>0</v>
      </c>
      <c r="F39" s="8"/>
    </row>
    <row r="40" spans="1:6">
      <c r="A40" s="10" t="s">
        <v>55</v>
      </c>
      <c r="B40" s="11">
        <v>0</v>
      </c>
      <c r="C40" s="2">
        <f>B40*23</f>
        <v>0</v>
      </c>
      <c r="D40" s="2">
        <f>B40*3</f>
        <v>0</v>
      </c>
      <c r="E40" s="2">
        <f>B40*60</f>
        <v>0</v>
      </c>
      <c r="F40" s="8"/>
    </row>
    <row r="41" spans="1:6">
      <c r="A41" s="10" t="s">
        <v>83</v>
      </c>
      <c r="B41" s="11">
        <v>0</v>
      </c>
      <c r="C41" s="2">
        <f>B41*25</f>
        <v>0</v>
      </c>
      <c r="D41" s="2">
        <f>B41*2</f>
        <v>0</v>
      </c>
      <c r="E41" s="2">
        <f>B41*20</f>
        <v>0</v>
      </c>
      <c r="F41" s="8"/>
    </row>
    <row r="42" spans="1:6">
      <c r="A42" s="10" t="s">
        <v>84</v>
      </c>
      <c r="B42" s="11">
        <v>0</v>
      </c>
      <c r="C42" s="2">
        <f>B42*23</f>
        <v>0</v>
      </c>
      <c r="D42" s="2">
        <f>B42*3</f>
        <v>0</v>
      </c>
      <c r="E42" s="2">
        <f>B42*60</f>
        <v>0</v>
      </c>
      <c r="F42" s="8"/>
    </row>
    <row r="43" spans="1:6">
      <c r="A43" s="10" t="s">
        <v>96</v>
      </c>
      <c r="B43" s="11">
        <v>0</v>
      </c>
      <c r="C43" s="2">
        <f>B43*40</f>
        <v>0</v>
      </c>
      <c r="D43" s="2">
        <f>B43*5</f>
        <v>0</v>
      </c>
      <c r="E43" s="2">
        <f>B43*100</f>
        <v>0</v>
      </c>
      <c r="F43" s="8"/>
    </row>
    <row r="44" spans="1:6">
      <c r="A44" s="10" t="s">
        <v>105</v>
      </c>
      <c r="B44" s="11">
        <v>0</v>
      </c>
      <c r="C44" s="2">
        <f>B44*60</f>
        <v>0</v>
      </c>
      <c r="D44" s="2">
        <f>B44*8</f>
        <v>0</v>
      </c>
      <c r="E44" s="2">
        <f>B44*160</f>
        <v>0</v>
      </c>
      <c r="F44" s="8"/>
    </row>
    <row r="45" spans="1:6">
      <c r="A45" s="10" t="s">
        <v>110</v>
      </c>
      <c r="B45" s="11">
        <v>0</v>
      </c>
      <c r="C45" s="2">
        <f>B45*80</f>
        <v>0</v>
      </c>
      <c r="D45" s="2">
        <f>B45*12</f>
        <v>0</v>
      </c>
      <c r="E45" s="2">
        <f>B45*240</f>
        <v>0</v>
      </c>
      <c r="F45" s="8"/>
    </row>
    <row r="46" spans="1:6">
      <c r="A46" s="10" t="s">
        <v>95</v>
      </c>
      <c r="B46" s="11">
        <v>0</v>
      </c>
      <c r="C46" s="2">
        <f>B46*40</f>
        <v>0</v>
      </c>
      <c r="D46" s="2">
        <f>B46*3</f>
        <v>0</v>
      </c>
      <c r="E46" s="2">
        <f>B46*150</f>
        <v>0</v>
      </c>
      <c r="F46" s="8"/>
    </row>
    <row r="47" spans="1:6" ht="28.8">
      <c r="A47" s="10" t="s">
        <v>56</v>
      </c>
      <c r="B47" s="11">
        <v>0</v>
      </c>
      <c r="C47" s="2">
        <f>B47*6</f>
        <v>0</v>
      </c>
      <c r="D47" s="2">
        <f>B47*1</f>
        <v>0</v>
      </c>
      <c r="E47" s="2">
        <f>B47*15</f>
        <v>0</v>
      </c>
      <c r="F47" s="8"/>
    </row>
    <row r="48" spans="1:6">
      <c r="A48" s="10" t="s">
        <v>106</v>
      </c>
      <c r="B48" s="11">
        <v>0</v>
      </c>
      <c r="C48" s="2">
        <f>B48*100</f>
        <v>0</v>
      </c>
      <c r="D48" s="2">
        <f>B48*20</f>
        <v>0</v>
      </c>
      <c r="E48" s="2">
        <f>B48*600</f>
        <v>0</v>
      </c>
      <c r="F48" s="8"/>
    </row>
    <row r="49" spans="1:6">
      <c r="A49" s="10" t="s">
        <v>85</v>
      </c>
      <c r="B49" s="11">
        <v>0</v>
      </c>
      <c r="C49" s="2">
        <f>B49*28</f>
        <v>0</v>
      </c>
      <c r="D49" s="2">
        <f>B49*8</f>
        <v>0</v>
      </c>
      <c r="E49" s="2">
        <f>B49*120</f>
        <v>0</v>
      </c>
      <c r="F49" s="8"/>
    </row>
    <row r="50" spans="1:6">
      <c r="A50" s="10" t="s">
        <v>97</v>
      </c>
      <c r="B50" s="11">
        <v>0</v>
      </c>
      <c r="C50" s="2">
        <f>B50*50</f>
        <v>0</v>
      </c>
      <c r="D50" s="2">
        <f>B50*16</f>
        <v>0</v>
      </c>
      <c r="E50" s="2">
        <f>B50*360</f>
        <v>0</v>
      </c>
      <c r="F50" s="8"/>
    </row>
    <row r="51" spans="1:6" ht="21">
      <c r="A51" s="7" t="s">
        <v>36</v>
      </c>
      <c r="B51" s="5"/>
      <c r="C51" s="5"/>
      <c r="D51" s="5"/>
      <c r="E51" s="5"/>
      <c r="F51" s="8"/>
    </row>
    <row r="52" spans="1:6">
      <c r="A52" s="9" t="s">
        <v>57</v>
      </c>
      <c r="B52" s="11">
        <v>0</v>
      </c>
      <c r="C52" s="2">
        <f>B52*7</f>
        <v>0</v>
      </c>
      <c r="D52" s="2">
        <v>0</v>
      </c>
      <c r="E52" s="2">
        <f>B52*1</f>
        <v>0</v>
      </c>
      <c r="F52" s="8"/>
    </row>
    <row r="53" spans="1:6">
      <c r="A53" s="10" t="s">
        <v>86</v>
      </c>
      <c r="B53" s="11">
        <v>0</v>
      </c>
      <c r="C53" s="2">
        <f>B53*12</f>
        <v>0</v>
      </c>
      <c r="D53" s="2">
        <v>0</v>
      </c>
      <c r="E53" s="2">
        <f>B53*10</f>
        <v>0</v>
      </c>
      <c r="F53" s="8"/>
    </row>
    <row r="54" spans="1:6">
      <c r="A54" s="10" t="s">
        <v>58</v>
      </c>
      <c r="B54" s="11">
        <v>0</v>
      </c>
      <c r="C54" s="2">
        <f>B54*0.25</f>
        <v>0</v>
      </c>
      <c r="D54" s="2">
        <v>0</v>
      </c>
      <c r="E54" s="2">
        <f>B54*1</f>
        <v>0</v>
      </c>
      <c r="F54" s="8"/>
    </row>
    <row r="55" spans="1:6" ht="21">
      <c r="A55" s="7" t="s">
        <v>28</v>
      </c>
      <c r="F55" s="8"/>
    </row>
    <row r="56" spans="1:6">
      <c r="A56" s="9" t="s">
        <v>29</v>
      </c>
      <c r="B56">
        <f>6000*10</f>
        <v>60000</v>
      </c>
      <c r="F56" s="8"/>
    </row>
    <row r="57" spans="1:6">
      <c r="A57" s="9" t="s">
        <v>30</v>
      </c>
      <c r="B57">
        <f>B56*0.75</f>
        <v>45000</v>
      </c>
      <c r="F57" s="8"/>
    </row>
    <row r="58" spans="1:6">
      <c r="A58" s="9" t="s">
        <v>31</v>
      </c>
      <c r="B58">
        <f>B56*0.5</f>
        <v>30000</v>
      </c>
      <c r="F58" s="8"/>
    </row>
    <row r="59" spans="1:6">
      <c r="A59" s="9" t="s">
        <v>32</v>
      </c>
      <c r="B59">
        <f>B56*0.25</f>
        <v>15000</v>
      </c>
      <c r="F59" s="8"/>
    </row>
    <row r="60" spans="1:6" ht="21">
      <c r="A60" s="7" t="s">
        <v>33</v>
      </c>
      <c r="F60" s="8"/>
    </row>
    <row r="61" spans="1:6">
      <c r="A61" s="9"/>
      <c r="F61" s="8"/>
    </row>
    <row r="62" spans="1:6">
      <c r="A62" s="9"/>
      <c r="F62" s="8"/>
    </row>
    <row r="63" spans="1:6">
      <c r="A63" s="12"/>
      <c r="B63" s="13"/>
      <c r="C63" s="13"/>
      <c r="D63" s="13"/>
      <c r="E63" s="13"/>
      <c r="F63" s="14"/>
    </row>
    <row r="82" spans="2:12">
      <c r="B82" s="15"/>
      <c r="C82" s="15"/>
      <c r="D82" s="15"/>
      <c r="E82" s="15" t="s">
        <v>98</v>
      </c>
      <c r="F82" s="15"/>
      <c r="G82" s="15" t="s">
        <v>99</v>
      </c>
      <c r="H82" s="15"/>
      <c r="I82" s="15"/>
      <c r="J82" s="15"/>
      <c r="K82" s="15"/>
      <c r="L82" s="15"/>
    </row>
    <row r="83" spans="2:12">
      <c r="B83" s="15" t="s">
        <v>107</v>
      </c>
      <c r="C83" s="15"/>
      <c r="D83" s="15"/>
      <c r="E83" s="15">
        <v>0</v>
      </c>
      <c r="F83" s="15">
        <v>0</v>
      </c>
      <c r="G83" s="15">
        <v>0</v>
      </c>
      <c r="H83" s="15">
        <v>0</v>
      </c>
      <c r="I83" s="15"/>
      <c r="J83" s="15"/>
      <c r="K83" s="15"/>
      <c r="L83" s="15"/>
    </row>
    <row r="84" spans="2:12">
      <c r="B84" s="15">
        <v>1</v>
      </c>
      <c r="C84" s="15">
        <v>480</v>
      </c>
      <c r="D84" s="15"/>
      <c r="E84" s="15">
        <v>1</v>
      </c>
      <c r="F84" s="15">
        <v>600</v>
      </c>
      <c r="G84" s="15">
        <v>1</v>
      </c>
      <c r="H84" s="15">
        <v>4</v>
      </c>
      <c r="I84" s="15"/>
      <c r="J84" s="15"/>
      <c r="K84" s="15"/>
      <c r="L84" s="15"/>
    </row>
    <row r="85" spans="2:12">
      <c r="B85" s="15">
        <v>2</v>
      </c>
      <c r="C85" s="15">
        <v>660</v>
      </c>
      <c r="D85" s="15"/>
      <c r="E85" s="15">
        <v>2</v>
      </c>
      <c r="F85" s="15">
        <v>1200</v>
      </c>
      <c r="G85" s="15">
        <v>2</v>
      </c>
      <c r="H85" s="15">
        <v>6</v>
      </c>
      <c r="I85" s="15"/>
      <c r="J85" s="15"/>
      <c r="K85" s="15"/>
      <c r="L85" s="15"/>
    </row>
    <row r="86" spans="2:12">
      <c r="B86" s="15">
        <v>3</v>
      </c>
      <c r="C86" s="15">
        <v>840</v>
      </c>
      <c r="D86" s="15"/>
      <c r="E86" s="15">
        <v>3</v>
      </c>
      <c r="F86" s="15">
        <v>1800</v>
      </c>
      <c r="G86" s="15">
        <v>3</v>
      </c>
      <c r="H86" s="15">
        <v>8</v>
      </c>
      <c r="I86" s="15"/>
      <c r="J86" s="15"/>
      <c r="K86" s="15"/>
      <c r="L86" s="15"/>
    </row>
    <row r="87" spans="2:1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2">
      <c r="B90" s="15" t="s">
        <v>100</v>
      </c>
      <c r="C90" s="15"/>
      <c r="D90" s="15"/>
      <c r="E90" s="15" t="s">
        <v>101</v>
      </c>
      <c r="F90" s="15"/>
      <c r="G90" s="15"/>
      <c r="H90" s="15" t="s">
        <v>114</v>
      </c>
      <c r="I90" s="15"/>
      <c r="J90" s="15"/>
      <c r="K90" s="15" t="s">
        <v>121</v>
      </c>
      <c r="L90" s="15"/>
    </row>
    <row r="91" spans="2:12">
      <c r="B91" s="15" t="s">
        <v>34</v>
      </c>
      <c r="C91" s="15" t="s">
        <v>71</v>
      </c>
      <c r="D91" s="15"/>
      <c r="E91" s="15" t="s">
        <v>34</v>
      </c>
      <c r="F91" s="15"/>
      <c r="G91" s="15"/>
      <c r="H91" s="15" t="s">
        <v>34</v>
      </c>
      <c r="I91" s="15"/>
      <c r="J91" s="15"/>
      <c r="K91" s="15" t="s">
        <v>34</v>
      </c>
      <c r="L91" s="15"/>
    </row>
    <row r="92" spans="2:12">
      <c r="B92" s="15">
        <v>1</v>
      </c>
      <c r="C92" s="15">
        <v>960</v>
      </c>
      <c r="D92" s="15"/>
      <c r="E92" s="15">
        <v>1</v>
      </c>
      <c r="F92" s="15">
        <v>0</v>
      </c>
      <c r="G92" s="15"/>
      <c r="H92" s="15">
        <v>1</v>
      </c>
      <c r="I92" s="15">
        <v>150</v>
      </c>
      <c r="J92" s="15"/>
      <c r="K92" s="15">
        <v>1</v>
      </c>
      <c r="L92" s="15">
        <v>300</v>
      </c>
    </row>
    <row r="93" spans="2:12">
      <c r="B93" s="15">
        <v>2</v>
      </c>
      <c r="C93" s="15">
        <v>1320</v>
      </c>
      <c r="D93" s="15"/>
      <c r="E93" s="15">
        <v>2</v>
      </c>
      <c r="F93" s="15">
        <v>600</v>
      </c>
      <c r="G93" s="15"/>
      <c r="H93" s="15">
        <v>2</v>
      </c>
      <c r="I93" s="15">
        <v>300</v>
      </c>
      <c r="J93" s="15"/>
      <c r="K93" s="15">
        <v>2</v>
      </c>
      <c r="L93" s="15">
        <v>600</v>
      </c>
    </row>
    <row r="94" spans="2:12">
      <c r="B94" s="15">
        <v>3</v>
      </c>
      <c r="C94" s="15">
        <v>1680</v>
      </c>
      <c r="D94" s="15"/>
      <c r="E94" s="15"/>
      <c r="F94" s="15"/>
      <c r="G94" s="15"/>
      <c r="H94" s="15">
        <v>3</v>
      </c>
      <c r="I94" s="15">
        <v>450</v>
      </c>
      <c r="J94" s="15"/>
      <c r="K94" s="15"/>
      <c r="L94" s="15"/>
    </row>
    <row r="98" spans="2:9">
      <c r="B98" s="15">
        <v>7</v>
      </c>
      <c r="C98" s="15">
        <v>8</v>
      </c>
      <c r="D98" s="15"/>
      <c r="E98" s="15"/>
      <c r="F98" s="15"/>
      <c r="G98" s="15"/>
      <c r="H98" s="15"/>
      <c r="I98" s="15"/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opLeftCell="A16" workbookViewId="0">
      <selection activeCell="B23" sqref="B23"/>
    </sheetView>
  </sheetViews>
  <sheetFormatPr defaultRowHeight="14.4"/>
  <cols>
    <col min="1" max="1" width="29.21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8.88671875" customWidth="1"/>
  </cols>
  <sheetData>
    <row r="1" spans="1:6" ht="25.8">
      <c r="A1" s="1" t="s">
        <v>35</v>
      </c>
      <c r="B1" s="2" t="s">
        <v>2</v>
      </c>
      <c r="C1" s="3" t="s">
        <v>3</v>
      </c>
      <c r="D1" s="4" t="s">
        <v>4</v>
      </c>
      <c r="E1" s="5"/>
    </row>
    <row r="2" spans="1:6" ht="21">
      <c r="A2" s="7" t="s">
        <v>5</v>
      </c>
      <c r="B2" s="2"/>
      <c r="C2" s="2" t="s">
        <v>6</v>
      </c>
      <c r="D2" s="2" t="s">
        <v>7</v>
      </c>
      <c r="E2" s="2" t="s">
        <v>8</v>
      </c>
    </row>
    <row r="3" spans="1:6">
      <c r="A3" s="9" t="s">
        <v>9</v>
      </c>
      <c r="B3" s="2"/>
      <c r="C3" s="3">
        <f>C5+C8+C10+(SUM(C12:C21))</f>
        <v>3.95</v>
      </c>
      <c r="D3" s="3">
        <f>SUM(D5:D31)</f>
        <v>1</v>
      </c>
      <c r="E3" s="3">
        <f>SUM(E5:E21)</f>
        <v>0.75</v>
      </c>
    </row>
    <row r="4" spans="1:6" ht="21">
      <c r="A4" s="7" t="s">
        <v>10</v>
      </c>
      <c r="B4" s="2" t="s">
        <v>11</v>
      </c>
      <c r="C4" s="2" t="s">
        <v>6</v>
      </c>
      <c r="D4" s="2" t="s">
        <v>7</v>
      </c>
      <c r="E4" s="2" t="s">
        <v>8</v>
      </c>
    </row>
    <row r="5" spans="1:6" ht="85.8" customHeight="1">
      <c r="A5" s="10" t="s">
        <v>12</v>
      </c>
      <c r="B5" s="2">
        <v>1</v>
      </c>
      <c r="C5" s="2">
        <v>3.6</v>
      </c>
      <c r="D5" s="2">
        <v>1</v>
      </c>
      <c r="E5" s="2">
        <v>0</v>
      </c>
    </row>
    <row r="6" spans="1:6" ht="21">
      <c r="A6" s="7" t="s">
        <v>13</v>
      </c>
      <c r="B6" s="2">
        <v>1</v>
      </c>
      <c r="C6" s="2">
        <f>5-C3</f>
        <v>1.0499999999999998</v>
      </c>
      <c r="D6" s="2">
        <v>0</v>
      </c>
      <c r="E6" s="2">
        <v>0</v>
      </c>
    </row>
    <row r="7" spans="1:6" ht="21">
      <c r="A7" s="7" t="s">
        <v>14</v>
      </c>
      <c r="B7" s="2"/>
      <c r="C7" s="2"/>
      <c r="D7" s="2"/>
      <c r="E7" s="2"/>
    </row>
    <row r="8" spans="1:6">
      <c r="A8" s="10" t="s">
        <v>15</v>
      </c>
      <c r="B8" s="11">
        <v>1</v>
      </c>
      <c r="C8" s="2">
        <f>B8*0.25</f>
        <v>0.25</v>
      </c>
      <c r="D8" s="2">
        <v>0</v>
      </c>
      <c r="E8" s="2">
        <f>B8-1</f>
        <v>0</v>
      </c>
    </row>
    <row r="9" spans="1:6" ht="21">
      <c r="A9" s="7" t="s">
        <v>16</v>
      </c>
      <c r="B9" s="2"/>
      <c r="C9" s="2"/>
      <c r="D9" s="2"/>
      <c r="E9" s="2"/>
      <c r="F9" s="2" t="s">
        <v>17</v>
      </c>
    </row>
    <row r="10" spans="1:6" ht="28.8">
      <c r="A10" s="10" t="s">
        <v>18</v>
      </c>
      <c r="B10" s="11">
        <v>1</v>
      </c>
      <c r="C10" s="2">
        <f>B10*0.1</f>
        <v>0.1</v>
      </c>
      <c r="D10" s="2">
        <f>B10*0</f>
        <v>0</v>
      </c>
      <c r="E10" s="2">
        <f>VLOOKUP(B10,B58:C63,2,FALSE)</f>
        <v>0.75</v>
      </c>
      <c r="F10" s="2">
        <f>B10*0.1</f>
        <v>0.1</v>
      </c>
    </row>
    <row r="11" spans="1:6" ht="21">
      <c r="A11" s="7" t="s">
        <v>19</v>
      </c>
      <c r="B11" s="2"/>
      <c r="C11" s="2"/>
      <c r="D11" s="2"/>
      <c r="E11" s="2"/>
    </row>
    <row r="12" spans="1:6">
      <c r="A12" s="9" t="s">
        <v>20</v>
      </c>
      <c r="B12" s="11">
        <v>0</v>
      </c>
      <c r="C12" s="2">
        <f>B12*0.015</f>
        <v>0</v>
      </c>
      <c r="D12" s="2">
        <f t="shared" ref="D12:D19" si="0">B12*0</f>
        <v>0</v>
      </c>
      <c r="E12" s="2">
        <f t="shared" ref="E12:E19" si="1">B12*1</f>
        <v>0</v>
      </c>
    </row>
    <row r="13" spans="1:6">
      <c r="A13" s="9" t="s">
        <v>21</v>
      </c>
      <c r="B13" s="11">
        <v>0</v>
      </c>
      <c r="C13" s="2">
        <f>B13*0.02</f>
        <v>0</v>
      </c>
      <c r="D13" s="2">
        <f t="shared" si="0"/>
        <v>0</v>
      </c>
      <c r="E13" s="2">
        <f t="shared" si="1"/>
        <v>0</v>
      </c>
    </row>
    <row r="14" spans="1:6">
      <c r="A14" s="9" t="s">
        <v>22</v>
      </c>
      <c r="B14" s="11">
        <v>0</v>
      </c>
      <c r="C14" s="2">
        <f>B14*0.02</f>
        <v>0</v>
      </c>
      <c r="D14" s="2">
        <f t="shared" si="0"/>
        <v>0</v>
      </c>
      <c r="E14" s="2">
        <f t="shared" si="1"/>
        <v>0</v>
      </c>
    </row>
    <row r="15" spans="1:6">
      <c r="A15" s="9" t="s">
        <v>23</v>
      </c>
      <c r="B15" s="11">
        <v>0</v>
      </c>
      <c r="C15" s="2">
        <f>B15*0.015</f>
        <v>0</v>
      </c>
      <c r="D15" s="2">
        <f t="shared" si="0"/>
        <v>0</v>
      </c>
      <c r="E15" s="2">
        <f t="shared" si="1"/>
        <v>0</v>
      </c>
    </row>
    <row r="16" spans="1:6">
      <c r="A16" s="9" t="s">
        <v>24</v>
      </c>
      <c r="B16" s="11">
        <v>0</v>
      </c>
      <c r="C16" s="2">
        <f>B16*0.01</f>
        <v>0</v>
      </c>
      <c r="D16" s="2">
        <f t="shared" si="0"/>
        <v>0</v>
      </c>
      <c r="E16" s="2">
        <f t="shared" si="1"/>
        <v>0</v>
      </c>
    </row>
    <row r="17" spans="1:5">
      <c r="A17" s="9" t="s">
        <v>25</v>
      </c>
      <c r="B17" s="11">
        <v>0</v>
      </c>
      <c r="C17" s="2">
        <f>B17*0.015</f>
        <v>0</v>
      </c>
      <c r="D17" s="2">
        <f t="shared" si="0"/>
        <v>0</v>
      </c>
      <c r="E17" s="2">
        <f t="shared" si="1"/>
        <v>0</v>
      </c>
    </row>
    <row r="18" spans="1:5">
      <c r="A18" s="9" t="s">
        <v>26</v>
      </c>
      <c r="B18" s="11">
        <v>0</v>
      </c>
      <c r="C18" s="2">
        <f>B18*0.015</f>
        <v>0</v>
      </c>
      <c r="D18" s="2">
        <f t="shared" si="0"/>
        <v>0</v>
      </c>
      <c r="E18" s="2">
        <f t="shared" si="1"/>
        <v>0</v>
      </c>
    </row>
    <row r="19" spans="1:5">
      <c r="A19" s="9" t="s">
        <v>27</v>
      </c>
      <c r="B19" s="11">
        <v>0</v>
      </c>
      <c r="C19" s="2">
        <f>B19*0.01</f>
        <v>0</v>
      </c>
      <c r="D19" s="2">
        <f t="shared" si="0"/>
        <v>0</v>
      </c>
      <c r="E19" s="2">
        <f t="shared" si="1"/>
        <v>0</v>
      </c>
    </row>
    <row r="20" spans="1:5" ht="21">
      <c r="A20" s="7" t="s">
        <v>36</v>
      </c>
      <c r="B20" s="2"/>
      <c r="C20" s="2"/>
      <c r="D20" s="2"/>
      <c r="E20" s="2"/>
    </row>
    <row r="21" spans="1:5">
      <c r="A21" s="9" t="s">
        <v>37</v>
      </c>
      <c r="B21" s="11">
        <v>0</v>
      </c>
      <c r="C21" s="2">
        <f>B21*0.5</f>
        <v>0</v>
      </c>
      <c r="D21" s="2">
        <v>0</v>
      </c>
      <c r="E21" s="2">
        <f>B21*1</f>
        <v>0</v>
      </c>
    </row>
    <row r="22" spans="1:5" ht="21">
      <c r="A22" s="7" t="s">
        <v>28</v>
      </c>
      <c r="E22" s="8"/>
    </row>
    <row r="23" spans="1:5">
      <c r="A23" s="9" t="s">
        <v>29</v>
      </c>
      <c r="B23">
        <f>5*10</f>
        <v>50</v>
      </c>
      <c r="E23" s="8"/>
    </row>
    <row r="24" spans="1:5">
      <c r="A24" s="9" t="s">
        <v>30</v>
      </c>
      <c r="B24">
        <f>B23*0.75</f>
        <v>37.5</v>
      </c>
      <c r="E24" s="8"/>
    </row>
    <row r="25" spans="1:5">
      <c r="A25" s="9" t="s">
        <v>31</v>
      </c>
      <c r="B25">
        <f>B23*0.5</f>
        <v>25</v>
      </c>
      <c r="E25" s="8"/>
    </row>
    <row r="26" spans="1:5">
      <c r="A26" s="9" t="s">
        <v>32</v>
      </c>
      <c r="B26">
        <f>B23*0.25</f>
        <v>12.5</v>
      </c>
      <c r="E26" s="8"/>
    </row>
    <row r="27" spans="1:5" ht="21">
      <c r="A27" s="7" t="s">
        <v>33</v>
      </c>
      <c r="E27" s="8"/>
    </row>
    <row r="28" spans="1:5">
      <c r="A28" s="9"/>
      <c r="E28" s="8"/>
    </row>
    <row r="29" spans="1:5">
      <c r="A29" s="9"/>
      <c r="E29" s="8"/>
    </row>
    <row r="30" spans="1:5">
      <c r="A30" s="12"/>
      <c r="B30" s="13"/>
      <c r="C30" s="13"/>
      <c r="D30" s="13"/>
      <c r="E30" s="14"/>
    </row>
    <row r="58" spans="2:3">
      <c r="B58" s="15" t="s">
        <v>34</v>
      </c>
      <c r="C58" s="15" t="s">
        <v>8</v>
      </c>
    </row>
    <row r="59" spans="2:3">
      <c r="B59" s="15">
        <v>1</v>
      </c>
      <c r="C59" s="15">
        <v>0.75</v>
      </c>
    </row>
    <row r="60" spans="2:3">
      <c r="B60" s="15">
        <v>2</v>
      </c>
      <c r="C60" s="15">
        <v>1</v>
      </c>
    </row>
    <row r="61" spans="2:3">
      <c r="B61" s="15">
        <v>3</v>
      </c>
      <c r="C61" s="15">
        <v>1.25</v>
      </c>
    </row>
    <row r="62" spans="2:3">
      <c r="B62" s="15">
        <v>4</v>
      </c>
      <c r="C62" s="15">
        <v>1.5</v>
      </c>
    </row>
    <row r="63" spans="2:3">
      <c r="B63" s="15">
        <v>5</v>
      </c>
      <c r="C63" s="15">
        <v>2</v>
      </c>
    </row>
  </sheetData>
  <pageMargins left="0.70000000000000007" right="0.70000000000000007" top="0.75" bottom="0.75" header="0.30000000000000004" footer="0.30000000000000004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00"/>
  <sheetViews>
    <sheetView tabSelected="1" topLeftCell="A55" workbookViewId="0">
      <selection activeCell="B58" sqref="B58"/>
    </sheetView>
  </sheetViews>
  <sheetFormatPr defaultRowHeight="14.4"/>
  <cols>
    <col min="1" max="1" width="36.5546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14" bestFit="1" customWidth="1"/>
    <col min="6" max="6" width="7.5546875" bestFit="1" customWidth="1"/>
    <col min="7" max="7" width="8.88671875" customWidth="1"/>
    <col min="8" max="8" width="6.33203125" bestFit="1" customWidth="1"/>
    <col min="9" max="9" width="4.554687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130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5"/>
      <c r="C2" s="5" t="s">
        <v>6</v>
      </c>
      <c r="D2" s="5" t="s">
        <v>7</v>
      </c>
      <c r="E2" s="5" t="s">
        <v>8</v>
      </c>
      <c r="F2" s="8"/>
    </row>
    <row r="3" spans="1:6">
      <c r="A3" s="9" t="s">
        <v>9</v>
      </c>
      <c r="B3" s="5"/>
      <c r="C3" s="3">
        <f>C5+C8+C10+(SUM(C11:C56))</f>
        <v>2433</v>
      </c>
      <c r="D3" s="3">
        <f>SUM(D5:D56)</f>
        <v>31</v>
      </c>
      <c r="E3" s="3">
        <f>E5+E8+E10+(SUM(E11:E56))</f>
        <v>1180</v>
      </c>
      <c r="F3" s="8"/>
    </row>
    <row r="4" spans="1:6" ht="21">
      <c r="A4" s="7" t="s">
        <v>10</v>
      </c>
      <c r="B4" s="5" t="s">
        <v>11</v>
      </c>
      <c r="C4" s="5" t="s">
        <v>6</v>
      </c>
      <c r="D4" s="5" t="s">
        <v>7</v>
      </c>
      <c r="E4" s="5" t="s">
        <v>8</v>
      </c>
      <c r="F4" s="18"/>
    </row>
    <row r="5" spans="1:6" ht="57.6">
      <c r="A5" s="10" t="s">
        <v>117</v>
      </c>
      <c r="B5" s="2">
        <v>1</v>
      </c>
      <c r="C5" s="2">
        <v>280</v>
      </c>
      <c r="D5" s="2">
        <v>30</v>
      </c>
      <c r="E5" s="2">
        <v>130</v>
      </c>
      <c r="F5" s="18"/>
    </row>
    <row r="6" spans="1:6" ht="21">
      <c r="A6" s="7" t="s">
        <v>13</v>
      </c>
      <c r="B6" s="2">
        <v>1</v>
      </c>
      <c r="C6" s="2">
        <f>10000-C3</f>
        <v>7567</v>
      </c>
      <c r="D6" s="2">
        <v>0</v>
      </c>
      <c r="E6" s="2">
        <v>0</v>
      </c>
      <c r="F6" s="8"/>
    </row>
    <row r="7" spans="1:6" ht="21">
      <c r="A7" s="7" t="s">
        <v>14</v>
      </c>
      <c r="B7" s="5"/>
      <c r="C7" s="5"/>
      <c r="D7" s="5"/>
      <c r="E7" s="5"/>
      <c r="F7" s="8"/>
    </row>
    <row r="8" spans="1:6">
      <c r="A8" s="10" t="s">
        <v>65</v>
      </c>
      <c r="B8" s="11">
        <v>1</v>
      </c>
      <c r="C8" s="2">
        <f>VLOOKUP(B8,K94:L95,2,FALSE)</f>
        <v>500</v>
      </c>
      <c r="D8" s="2">
        <v>0</v>
      </c>
      <c r="E8" s="2">
        <f>VLOOKUP(B8,E94:F95,2,FALSE)</f>
        <v>0</v>
      </c>
      <c r="F8" s="8"/>
    </row>
    <row r="9" spans="1:6" ht="21">
      <c r="A9" s="7" t="s">
        <v>16</v>
      </c>
      <c r="B9" s="5"/>
      <c r="C9" s="5"/>
      <c r="D9" s="5"/>
      <c r="E9" s="5"/>
      <c r="F9" s="5" t="s">
        <v>17</v>
      </c>
    </row>
    <row r="10" spans="1:6" ht="28.8">
      <c r="A10" s="10" t="s">
        <v>118</v>
      </c>
      <c r="B10" s="11">
        <v>1</v>
      </c>
      <c r="C10" s="2">
        <f>VLOOKUP(B10,B93:C97,2,FALSE)</f>
        <v>1600</v>
      </c>
      <c r="D10" s="2">
        <f>B10*0</f>
        <v>0</v>
      </c>
      <c r="E10" s="2">
        <f>VLOOKUP(B10,B86:C90,2,FALSE)</f>
        <v>800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VLOOKUP(B11,E85:F88,2,FALSE)</f>
        <v>0</v>
      </c>
      <c r="D11" s="2">
        <f>VLOOKUP(B11,G85:H88,2,FALSE)</f>
        <v>0</v>
      </c>
      <c r="E11" s="2">
        <f>VLOOKUP(B11,E85:F88,2,FALSE)</f>
        <v>0</v>
      </c>
      <c r="F11" s="8"/>
    </row>
    <row r="12" spans="1:6" ht="21">
      <c r="A12" s="7" t="s">
        <v>41</v>
      </c>
      <c r="B12" s="5"/>
      <c r="C12" s="5"/>
      <c r="D12" s="5"/>
      <c r="E12" s="5"/>
      <c r="F12" s="8"/>
    </row>
    <row r="13" spans="1:6">
      <c r="A13" s="10" t="s">
        <v>103</v>
      </c>
      <c r="B13" s="2">
        <v>1</v>
      </c>
      <c r="C13" s="2">
        <v>3</v>
      </c>
      <c r="D13" s="2">
        <v>1</v>
      </c>
      <c r="E13" s="2">
        <v>0</v>
      </c>
      <c r="F13" s="8"/>
    </row>
    <row r="14" spans="1:6">
      <c r="A14" s="10" t="s">
        <v>113</v>
      </c>
      <c r="B14" s="11">
        <v>0</v>
      </c>
      <c r="C14" s="2">
        <f>B14*1.5</f>
        <v>0</v>
      </c>
      <c r="D14" s="2">
        <f>B14*1</f>
        <v>0</v>
      </c>
      <c r="E14" s="2">
        <f>B14*20</f>
        <v>0</v>
      </c>
      <c r="F14" s="8"/>
    </row>
    <row r="15" spans="1:6" ht="21">
      <c r="A15" s="7" t="s">
        <v>42</v>
      </c>
      <c r="B15" s="5"/>
      <c r="C15" s="5"/>
      <c r="D15" s="5"/>
      <c r="E15" s="5"/>
      <c r="F15" s="8"/>
    </row>
    <row r="16" spans="1:6">
      <c r="A16" s="10" t="s">
        <v>15</v>
      </c>
      <c r="B16" s="11">
        <v>1</v>
      </c>
      <c r="C16" s="2">
        <f>B16*50</f>
        <v>50</v>
      </c>
      <c r="D16" s="2">
        <v>0</v>
      </c>
      <c r="E16" s="2">
        <f>VLOOKUP(B16,H93:I96,2,FALSE)</f>
        <v>250</v>
      </c>
      <c r="F16" s="8"/>
    </row>
    <row r="17" spans="1:6" ht="21">
      <c r="A17" s="7" t="s">
        <v>44</v>
      </c>
      <c r="B17" s="5"/>
      <c r="C17" s="5"/>
      <c r="D17" s="5"/>
      <c r="E17" s="5"/>
      <c r="F17" s="8"/>
    </row>
    <row r="18" spans="1:6" ht="28.8">
      <c r="A18" s="10" t="s">
        <v>125</v>
      </c>
      <c r="B18" s="11">
        <v>0</v>
      </c>
      <c r="C18" s="2">
        <f>B18*30</f>
        <v>0</v>
      </c>
      <c r="D18" s="2">
        <v>0</v>
      </c>
      <c r="E18" s="2">
        <f>B18*40</f>
        <v>0</v>
      </c>
      <c r="F18" s="8"/>
    </row>
    <row r="19" spans="1:6">
      <c r="A19" s="10" t="s">
        <v>131</v>
      </c>
      <c r="B19" s="11">
        <v>0</v>
      </c>
      <c r="C19" s="2">
        <f>B19*108</f>
        <v>0</v>
      </c>
      <c r="D19" s="2">
        <v>0</v>
      </c>
      <c r="E19" s="2">
        <f>B19*100</f>
        <v>0</v>
      </c>
      <c r="F19" s="8"/>
    </row>
    <row r="20" spans="1:6" ht="28.8">
      <c r="A20" s="10" t="s">
        <v>126</v>
      </c>
      <c r="B20" s="11">
        <v>0</v>
      </c>
      <c r="C20" s="2">
        <f>B20*42</f>
        <v>0</v>
      </c>
      <c r="D20" s="2">
        <f>B20*6</f>
        <v>0</v>
      </c>
      <c r="E20" s="2">
        <f>B20*50</f>
        <v>0</v>
      </c>
      <c r="F20" s="8"/>
    </row>
    <row r="21" spans="1:6">
      <c r="A21" s="10" t="s">
        <v>127</v>
      </c>
      <c r="B21" s="11">
        <v>0</v>
      </c>
      <c r="C21" s="2">
        <f>B21*25</f>
        <v>0</v>
      </c>
      <c r="D21" s="2">
        <f>B21*6</f>
        <v>0</v>
      </c>
      <c r="E21" s="2">
        <f>B21*50</f>
        <v>0</v>
      </c>
      <c r="F21" s="8"/>
    </row>
    <row r="22" spans="1:6">
      <c r="A22" s="10" t="s">
        <v>48</v>
      </c>
      <c r="B22" s="11">
        <v>0</v>
      </c>
      <c r="C22" s="2">
        <f>B22*0.5</f>
        <v>0</v>
      </c>
      <c r="D22" s="2">
        <v>0</v>
      </c>
      <c r="E22" s="2">
        <f>B22*8</f>
        <v>0</v>
      </c>
      <c r="F22" s="8"/>
    </row>
    <row r="23" spans="1:6" ht="21">
      <c r="A23" s="7" t="s">
        <v>19</v>
      </c>
      <c r="B23" s="5"/>
      <c r="C23" s="5"/>
      <c r="D23" s="5"/>
      <c r="E23" s="5"/>
      <c r="F23" s="8"/>
    </row>
    <row r="24" spans="1:6">
      <c r="A24" s="10" t="s">
        <v>132</v>
      </c>
      <c r="B24" s="11">
        <v>0</v>
      </c>
      <c r="C24" s="2">
        <f>B24*14</f>
        <v>0</v>
      </c>
      <c r="D24" s="2">
        <f>B24*5</f>
        <v>0</v>
      </c>
      <c r="E24" s="2">
        <f>B24*3000</f>
        <v>0</v>
      </c>
      <c r="F24" s="8"/>
    </row>
    <row r="25" spans="1:6">
      <c r="A25" s="10" t="s">
        <v>78</v>
      </c>
      <c r="B25" s="11">
        <v>0</v>
      </c>
      <c r="C25" s="2">
        <f>B25*20</f>
        <v>0</v>
      </c>
      <c r="D25" s="2">
        <v>0</v>
      </c>
      <c r="E25" s="2">
        <f>B25*30</f>
        <v>0</v>
      </c>
      <c r="F25" s="8"/>
    </row>
    <row r="26" spans="1:6">
      <c r="A26" s="10" t="s">
        <v>49</v>
      </c>
      <c r="B26" s="11">
        <v>0</v>
      </c>
      <c r="C26" s="2">
        <f>B26*10</f>
        <v>0</v>
      </c>
      <c r="D26" s="2">
        <f>B26*1</f>
        <v>0</v>
      </c>
      <c r="E26" s="2">
        <f>B26*5</f>
        <v>0</v>
      </c>
      <c r="F26" s="8"/>
    </row>
    <row r="27" spans="1:6">
      <c r="A27" s="10" t="s">
        <v>79</v>
      </c>
      <c r="B27" s="11">
        <v>0</v>
      </c>
      <c r="C27" s="2">
        <f>B27*20</f>
        <v>0</v>
      </c>
      <c r="D27" s="2">
        <f>B27*1</f>
        <v>0</v>
      </c>
      <c r="E27" s="2">
        <f>B27*20</f>
        <v>0</v>
      </c>
      <c r="F27" s="8"/>
    </row>
    <row r="28" spans="1:6">
      <c r="A28" s="10" t="s">
        <v>80</v>
      </c>
      <c r="B28" s="11">
        <v>0</v>
      </c>
      <c r="C28" s="2">
        <f>B28*20</f>
        <v>0</v>
      </c>
      <c r="D28" s="2">
        <f>B28*2</f>
        <v>0</v>
      </c>
      <c r="E28" s="2">
        <f>B28*30</f>
        <v>0</v>
      </c>
      <c r="F28" s="8"/>
    </row>
    <row r="29" spans="1:6">
      <c r="A29" s="10" t="s">
        <v>81</v>
      </c>
      <c r="B29" s="11">
        <v>0</v>
      </c>
      <c r="C29" s="2">
        <f>B29*10</f>
        <v>0</v>
      </c>
      <c r="D29" s="2">
        <v>0</v>
      </c>
      <c r="E29" s="2">
        <f>B29*150</f>
        <v>0</v>
      </c>
      <c r="F29" s="8"/>
    </row>
    <row r="30" spans="1:6">
      <c r="A30" s="10" t="s">
        <v>94</v>
      </c>
      <c r="B30" s="11">
        <v>0</v>
      </c>
      <c r="C30" s="2">
        <f>B30*150</f>
        <v>0</v>
      </c>
      <c r="D30" s="2">
        <f>B30*11</f>
        <v>0</v>
      </c>
      <c r="E30" s="2"/>
      <c r="F30" s="8"/>
    </row>
    <row r="31" spans="1:6">
      <c r="A31" s="10" t="s">
        <v>90</v>
      </c>
      <c r="B31" s="11">
        <v>0</v>
      </c>
      <c r="C31" s="2">
        <f>B31*10</f>
        <v>0</v>
      </c>
      <c r="D31" s="2">
        <f>B31*2</f>
        <v>0</v>
      </c>
      <c r="E31" s="2">
        <f>B31*10</f>
        <v>0</v>
      </c>
      <c r="F31" s="8"/>
    </row>
    <row r="32" spans="1:6" ht="28.8">
      <c r="A32" s="10" t="s">
        <v>91</v>
      </c>
      <c r="B32" s="11">
        <v>0</v>
      </c>
      <c r="C32" s="11">
        <v>0</v>
      </c>
      <c r="D32" s="11">
        <v>0</v>
      </c>
      <c r="E32" s="11">
        <v>0</v>
      </c>
      <c r="F32" s="8"/>
    </row>
    <row r="33" spans="1:6">
      <c r="A33" s="10" t="s">
        <v>119</v>
      </c>
      <c r="B33" s="11">
        <v>0</v>
      </c>
      <c r="C33" s="2">
        <f>B33*25</f>
        <v>0</v>
      </c>
      <c r="D33" s="2">
        <f>B33*4</f>
        <v>0</v>
      </c>
      <c r="E33" s="2">
        <f>B33*25</f>
        <v>0</v>
      </c>
      <c r="F33" s="8"/>
    </row>
    <row r="34" spans="1:6" ht="28.8">
      <c r="A34" s="10" t="s">
        <v>120</v>
      </c>
      <c r="B34" s="11">
        <v>0</v>
      </c>
      <c r="C34" s="11">
        <v>0</v>
      </c>
      <c r="D34" s="11">
        <v>0</v>
      </c>
      <c r="E34" s="11">
        <v>0</v>
      </c>
      <c r="F34" s="8"/>
    </row>
    <row r="35" spans="1:6" ht="28.8">
      <c r="A35" s="10" t="s">
        <v>133</v>
      </c>
      <c r="B35" s="11">
        <v>0</v>
      </c>
      <c r="C35" s="2">
        <f>B35*50</f>
        <v>0</v>
      </c>
      <c r="D35" s="2">
        <v>0</v>
      </c>
      <c r="E35" s="2">
        <f>B35*100</f>
        <v>0</v>
      </c>
      <c r="F35" s="8"/>
    </row>
    <row r="36" spans="1:6">
      <c r="A36" s="10" t="s">
        <v>50</v>
      </c>
      <c r="B36" s="11">
        <v>0</v>
      </c>
      <c r="C36" s="2">
        <f>B36*1</f>
        <v>0</v>
      </c>
      <c r="D36" s="2">
        <f>B36*0</f>
        <v>0</v>
      </c>
      <c r="E36" s="2">
        <f>B36*1</f>
        <v>0</v>
      </c>
      <c r="F36" s="8"/>
    </row>
    <row r="37" spans="1:6">
      <c r="A37" s="10" t="s">
        <v>82</v>
      </c>
      <c r="B37" s="11">
        <v>0</v>
      </c>
      <c r="C37" s="2">
        <f>B37*1</f>
        <v>0</v>
      </c>
      <c r="D37" s="2">
        <f>B37*0</f>
        <v>0</v>
      </c>
      <c r="E37" s="2">
        <f>B37*1</f>
        <v>0</v>
      </c>
      <c r="F37" s="8"/>
    </row>
    <row r="38" spans="1:6">
      <c r="A38" s="10" t="s">
        <v>51</v>
      </c>
      <c r="B38" s="11">
        <v>0</v>
      </c>
      <c r="C38" s="2">
        <f>B38*1</f>
        <v>0</v>
      </c>
      <c r="D38" s="2">
        <f>B38*0</f>
        <v>0</v>
      </c>
      <c r="E38" s="2">
        <f>B38*1</f>
        <v>0</v>
      </c>
      <c r="F38" s="8"/>
    </row>
    <row r="39" spans="1:6" ht="28.8">
      <c r="A39" s="10" t="s">
        <v>52</v>
      </c>
      <c r="B39" s="11">
        <v>0</v>
      </c>
      <c r="C39" s="2">
        <f>B39*0.05</f>
        <v>0</v>
      </c>
      <c r="D39" s="2">
        <f>B39*0</f>
        <v>0</v>
      </c>
      <c r="E39" s="2">
        <f>B39*1</f>
        <v>0</v>
      </c>
      <c r="F39" s="8"/>
    </row>
    <row r="40" spans="1:6" ht="28.8">
      <c r="A40" s="10" t="s">
        <v>53</v>
      </c>
      <c r="B40" s="11">
        <v>0</v>
      </c>
      <c r="C40" s="2">
        <f>B40*0.1</f>
        <v>0</v>
      </c>
      <c r="D40" s="2">
        <f>B40*0</f>
        <v>0</v>
      </c>
      <c r="E40" s="2">
        <f>B40*8</f>
        <v>0</v>
      </c>
      <c r="F40" s="8"/>
    </row>
    <row r="41" spans="1:6">
      <c r="A41" s="10" t="s">
        <v>54</v>
      </c>
      <c r="B41" s="11">
        <v>0</v>
      </c>
      <c r="C41" s="2">
        <f>B41*12</f>
        <v>0</v>
      </c>
      <c r="D41" s="2">
        <f>B41*1</f>
        <v>0</v>
      </c>
      <c r="E41" s="2">
        <f>B41*18</f>
        <v>0</v>
      </c>
      <c r="F41" s="8"/>
    </row>
    <row r="42" spans="1:6">
      <c r="A42" s="10" t="s">
        <v>55</v>
      </c>
      <c r="B42" s="11">
        <v>0</v>
      </c>
      <c r="C42" s="2">
        <f>B42*23</f>
        <v>0</v>
      </c>
      <c r="D42" s="2">
        <f>B42*3</f>
        <v>0</v>
      </c>
      <c r="E42" s="2">
        <f>B42*60</f>
        <v>0</v>
      </c>
      <c r="F42" s="8"/>
    </row>
    <row r="43" spans="1:6">
      <c r="A43" s="10" t="s">
        <v>83</v>
      </c>
      <c r="B43" s="11">
        <v>0</v>
      </c>
      <c r="C43" s="2">
        <f>B43*25</f>
        <v>0</v>
      </c>
      <c r="D43" s="2">
        <f>B43*2</f>
        <v>0</v>
      </c>
      <c r="E43" s="2">
        <f>B43*20</f>
        <v>0</v>
      </c>
      <c r="F43" s="8"/>
    </row>
    <row r="44" spans="1:6">
      <c r="A44" s="10" t="s">
        <v>134</v>
      </c>
      <c r="B44" s="11">
        <v>0</v>
      </c>
      <c r="C44" s="2">
        <f>B44*23</f>
        <v>0</v>
      </c>
      <c r="D44" s="2">
        <f>B44*3</f>
        <v>0</v>
      </c>
      <c r="E44" s="2">
        <f>B44*60</f>
        <v>0</v>
      </c>
      <c r="F44" s="8"/>
    </row>
    <row r="45" spans="1:6" ht="28.8">
      <c r="A45" s="10" t="s">
        <v>135</v>
      </c>
      <c r="B45" s="11">
        <v>0</v>
      </c>
      <c r="C45" s="2">
        <f>B45*40</f>
        <v>0</v>
      </c>
      <c r="D45" s="2">
        <f>B45*5</f>
        <v>0</v>
      </c>
      <c r="E45" s="2">
        <f>B45*100</f>
        <v>0</v>
      </c>
      <c r="F45" s="8"/>
    </row>
    <row r="46" spans="1:6" ht="43.2">
      <c r="A46" s="10" t="s">
        <v>136</v>
      </c>
      <c r="B46" s="11">
        <v>0</v>
      </c>
      <c r="C46" s="2">
        <f>B46*60</f>
        <v>0</v>
      </c>
      <c r="D46" s="2">
        <f>B46*8</f>
        <v>0</v>
      </c>
      <c r="E46" s="2">
        <f>B46*160</f>
        <v>0</v>
      </c>
      <c r="F46" s="8"/>
    </row>
    <row r="47" spans="1:6" ht="57.6">
      <c r="A47" s="10" t="s">
        <v>137</v>
      </c>
      <c r="B47" s="11">
        <v>0</v>
      </c>
      <c r="C47" s="2">
        <f>B47*80</f>
        <v>0</v>
      </c>
      <c r="D47" s="2">
        <f>B47*12</f>
        <v>0</v>
      </c>
      <c r="E47" s="2">
        <f>B47*240</f>
        <v>0</v>
      </c>
      <c r="F47" s="8"/>
    </row>
    <row r="48" spans="1:6" ht="43.2">
      <c r="A48" s="10" t="s">
        <v>138</v>
      </c>
      <c r="B48" s="11">
        <v>0</v>
      </c>
      <c r="C48" s="2">
        <f>B48*40</f>
        <v>0</v>
      </c>
      <c r="D48" s="2">
        <f>B48*3</f>
        <v>0</v>
      </c>
      <c r="E48" s="2">
        <f>B48*150</f>
        <v>0</v>
      </c>
      <c r="F48" s="8"/>
    </row>
    <row r="49" spans="1:6" ht="28.8">
      <c r="A49" s="10" t="s">
        <v>56</v>
      </c>
      <c r="B49" s="11">
        <v>0</v>
      </c>
      <c r="C49" s="2">
        <f>B49*6</f>
        <v>0</v>
      </c>
      <c r="D49" s="2">
        <f>B49*1</f>
        <v>0</v>
      </c>
      <c r="E49" s="2">
        <f>B49*15</f>
        <v>0</v>
      </c>
      <c r="F49" s="8"/>
    </row>
    <row r="50" spans="1:6" ht="43.2">
      <c r="A50" s="10" t="s">
        <v>139</v>
      </c>
      <c r="B50" s="11">
        <v>0</v>
      </c>
      <c r="C50" s="2">
        <f>B50*100</f>
        <v>0</v>
      </c>
      <c r="D50" s="2">
        <f>B50*20</f>
        <v>0</v>
      </c>
      <c r="E50" s="2">
        <f>B50*600</f>
        <v>0</v>
      </c>
      <c r="F50" s="8"/>
    </row>
    <row r="51" spans="1:6" ht="28.8">
      <c r="A51" s="10" t="s">
        <v>140</v>
      </c>
      <c r="B51" s="11">
        <v>0</v>
      </c>
      <c r="C51" s="2">
        <f>B51*28</f>
        <v>0</v>
      </c>
      <c r="D51" s="2">
        <f>B51*8</f>
        <v>0</v>
      </c>
      <c r="E51" s="2">
        <f>B51*120</f>
        <v>0</v>
      </c>
      <c r="F51" s="8"/>
    </row>
    <row r="52" spans="1:6" ht="28.8">
      <c r="A52" s="10" t="s">
        <v>141</v>
      </c>
      <c r="B52" s="11">
        <v>0</v>
      </c>
      <c r="C52" s="2">
        <f>B52*50</f>
        <v>0</v>
      </c>
      <c r="D52" s="2">
        <f>B52*16</f>
        <v>0</v>
      </c>
      <c r="E52" s="2">
        <f>B52*360</f>
        <v>0</v>
      </c>
      <c r="F52" s="8"/>
    </row>
    <row r="53" spans="1:6" ht="21">
      <c r="A53" s="7" t="s">
        <v>36</v>
      </c>
      <c r="B53" s="5"/>
      <c r="C53" s="5"/>
      <c r="D53" s="5"/>
      <c r="E53" s="5"/>
      <c r="F53" s="8"/>
    </row>
    <row r="54" spans="1:6">
      <c r="A54" s="9" t="s">
        <v>57</v>
      </c>
      <c r="B54" s="11">
        <v>0</v>
      </c>
      <c r="C54" s="2">
        <f>B54*7</f>
        <v>0</v>
      </c>
      <c r="D54" s="2">
        <v>0</v>
      </c>
      <c r="E54" s="2">
        <f>B54*1</f>
        <v>0</v>
      </c>
      <c r="F54" s="8"/>
    </row>
    <row r="55" spans="1:6">
      <c r="A55" s="10" t="s">
        <v>86</v>
      </c>
      <c r="B55" s="11">
        <v>0</v>
      </c>
      <c r="C55" s="2">
        <f>B55*12</f>
        <v>0</v>
      </c>
      <c r="D55" s="2">
        <v>0</v>
      </c>
      <c r="E55" s="2">
        <f>B55*10</f>
        <v>0</v>
      </c>
      <c r="F55" s="8"/>
    </row>
    <row r="56" spans="1:6">
      <c r="A56" s="10" t="s">
        <v>58</v>
      </c>
      <c r="B56" s="11">
        <v>0</v>
      </c>
      <c r="C56" s="2">
        <f>B56*0.25</f>
        <v>0</v>
      </c>
      <c r="D56" s="2">
        <v>0</v>
      </c>
      <c r="E56" s="2">
        <f>B56*1</f>
        <v>0</v>
      </c>
      <c r="F56" s="8"/>
    </row>
    <row r="57" spans="1:6" ht="21">
      <c r="A57" s="7" t="s">
        <v>28</v>
      </c>
      <c r="F57" s="8"/>
    </row>
    <row r="58" spans="1:6">
      <c r="A58" s="9" t="s">
        <v>29</v>
      </c>
      <c r="B58">
        <f>10000*10</f>
        <v>100000</v>
      </c>
      <c r="F58" s="8"/>
    </row>
    <row r="59" spans="1:6">
      <c r="A59" s="9" t="s">
        <v>30</v>
      </c>
      <c r="B59">
        <f>B58*0.75</f>
        <v>75000</v>
      </c>
      <c r="F59" s="8"/>
    </row>
    <row r="60" spans="1:6">
      <c r="A60" s="9" t="s">
        <v>31</v>
      </c>
      <c r="B60">
        <f>B58*0.5</f>
        <v>50000</v>
      </c>
      <c r="F60" s="8"/>
    </row>
    <row r="61" spans="1:6">
      <c r="A61" s="9" t="s">
        <v>32</v>
      </c>
      <c r="B61">
        <f>B58*0.25</f>
        <v>25000</v>
      </c>
      <c r="F61" s="8"/>
    </row>
    <row r="62" spans="1:6" ht="21">
      <c r="A62" s="7" t="s">
        <v>33</v>
      </c>
      <c r="F62" s="8"/>
    </row>
    <row r="63" spans="1:6">
      <c r="A63" s="9"/>
      <c r="F63" s="8"/>
    </row>
    <row r="64" spans="1:6">
      <c r="A64" s="9"/>
      <c r="F64" s="8"/>
    </row>
    <row r="65" spans="1:6">
      <c r="A65" s="12"/>
      <c r="B65" s="13"/>
      <c r="C65" s="13"/>
      <c r="D65" s="13"/>
      <c r="E65" s="13"/>
      <c r="F65" s="14"/>
    </row>
    <row r="84" spans="2:12">
      <c r="B84" s="15"/>
      <c r="C84" s="15"/>
      <c r="D84" s="15"/>
      <c r="E84" s="15" t="s">
        <v>98</v>
      </c>
      <c r="F84" s="15"/>
      <c r="G84" s="15" t="s">
        <v>99</v>
      </c>
      <c r="H84" s="15"/>
      <c r="I84" s="15"/>
      <c r="J84" s="15"/>
      <c r="K84" s="15"/>
      <c r="L84" s="15"/>
    </row>
    <row r="85" spans="2:12">
      <c r="B85" s="15" t="s">
        <v>107</v>
      </c>
      <c r="C85" s="15"/>
      <c r="D85" s="15"/>
      <c r="E85" s="15">
        <v>0</v>
      </c>
      <c r="F85" s="15">
        <v>0</v>
      </c>
      <c r="G85" s="15">
        <v>0</v>
      </c>
      <c r="H85" s="15">
        <v>0</v>
      </c>
      <c r="I85" s="15"/>
      <c r="J85" s="15"/>
      <c r="K85" s="15"/>
      <c r="L85" s="15"/>
    </row>
    <row r="86" spans="2:12">
      <c r="B86" s="15">
        <v>1</v>
      </c>
      <c r="C86" s="15">
        <v>800</v>
      </c>
      <c r="D86" s="15"/>
      <c r="E86" s="15">
        <v>1</v>
      </c>
      <c r="F86" s="15">
        <v>1000</v>
      </c>
      <c r="G86" s="15">
        <v>1</v>
      </c>
      <c r="H86" s="15">
        <v>5</v>
      </c>
      <c r="I86" s="15"/>
      <c r="J86" s="15"/>
      <c r="K86" s="15"/>
      <c r="L86" s="15"/>
    </row>
    <row r="87" spans="2:12">
      <c r="B87" s="15">
        <v>2</v>
      </c>
      <c r="C87" s="15">
        <v>1100</v>
      </c>
      <c r="D87" s="15"/>
      <c r="E87" s="15">
        <v>2</v>
      </c>
      <c r="F87" s="15">
        <v>2000</v>
      </c>
      <c r="G87" s="15">
        <v>2</v>
      </c>
      <c r="H87" s="15">
        <v>7</v>
      </c>
      <c r="I87" s="15"/>
      <c r="J87" s="15"/>
      <c r="K87" s="15"/>
      <c r="L87" s="15"/>
    </row>
    <row r="88" spans="2:12">
      <c r="B88" s="15">
        <v>3</v>
      </c>
      <c r="C88" s="15">
        <v>1400</v>
      </c>
      <c r="D88" s="15"/>
      <c r="E88" s="15">
        <v>3</v>
      </c>
      <c r="F88" s="15">
        <v>3000</v>
      </c>
      <c r="G88" s="15">
        <v>3</v>
      </c>
      <c r="H88" s="15">
        <v>9</v>
      </c>
      <c r="I88" s="15"/>
      <c r="J88" s="15"/>
      <c r="K88" s="15"/>
      <c r="L88" s="15"/>
    </row>
    <row r="89" spans="2:1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2:1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2:12">
      <c r="B92" s="15" t="s">
        <v>100</v>
      </c>
      <c r="C92" s="15"/>
      <c r="D92" s="15"/>
      <c r="E92" s="15" t="s">
        <v>101</v>
      </c>
      <c r="F92" s="15"/>
      <c r="G92" s="15"/>
      <c r="H92" s="15" t="s">
        <v>114</v>
      </c>
      <c r="I92" s="15"/>
      <c r="J92" s="15"/>
      <c r="K92" s="15" t="s">
        <v>121</v>
      </c>
      <c r="L92" s="15"/>
    </row>
    <row r="93" spans="2:12">
      <c r="B93" s="15" t="s">
        <v>34</v>
      </c>
      <c r="C93" s="15" t="s">
        <v>71</v>
      </c>
      <c r="D93" s="15"/>
      <c r="E93" s="15" t="s">
        <v>34</v>
      </c>
      <c r="F93" s="15"/>
      <c r="G93" s="15"/>
      <c r="H93" s="15" t="s">
        <v>34</v>
      </c>
      <c r="I93" s="15"/>
      <c r="J93" s="15"/>
      <c r="K93" s="15" t="s">
        <v>34</v>
      </c>
      <c r="L93" s="15"/>
    </row>
    <row r="94" spans="2:12">
      <c r="B94" s="15">
        <v>1</v>
      </c>
      <c r="C94" s="15">
        <v>1600</v>
      </c>
      <c r="D94" s="15"/>
      <c r="E94" s="15">
        <v>1</v>
      </c>
      <c r="F94" s="15">
        <v>0</v>
      </c>
      <c r="G94" s="15"/>
      <c r="H94" s="15">
        <v>1</v>
      </c>
      <c r="I94" s="15">
        <v>250</v>
      </c>
      <c r="J94" s="15"/>
      <c r="K94" s="15">
        <v>1</v>
      </c>
      <c r="L94" s="15">
        <v>500</v>
      </c>
    </row>
    <row r="95" spans="2:12">
      <c r="B95" s="15">
        <v>2</v>
      </c>
      <c r="C95" s="15">
        <v>2200</v>
      </c>
      <c r="D95" s="15"/>
      <c r="E95" s="15">
        <v>2</v>
      </c>
      <c r="F95" s="15">
        <v>1000</v>
      </c>
      <c r="G95" s="15"/>
      <c r="H95" s="15">
        <v>2</v>
      </c>
      <c r="I95" s="15">
        <v>500</v>
      </c>
      <c r="J95" s="15"/>
      <c r="K95" s="15">
        <v>2</v>
      </c>
      <c r="L95" s="15">
        <v>1000</v>
      </c>
    </row>
    <row r="96" spans="2:12">
      <c r="B96" s="15">
        <v>3</v>
      </c>
      <c r="C96" s="15">
        <v>2800</v>
      </c>
      <c r="D96" s="15"/>
      <c r="E96" s="15"/>
      <c r="F96" s="15"/>
      <c r="G96" s="15"/>
      <c r="H96" s="15">
        <v>3</v>
      </c>
      <c r="I96" s="15">
        <v>750</v>
      </c>
      <c r="J96" s="15"/>
      <c r="K96" s="15"/>
      <c r="L96" s="15"/>
    </row>
    <row r="100" spans="2:9">
      <c r="B100" s="15">
        <v>7</v>
      </c>
      <c r="C100" s="15">
        <v>8</v>
      </c>
      <c r="D100" s="15"/>
      <c r="E100" s="15"/>
      <c r="F100" s="15"/>
      <c r="G100" s="15"/>
      <c r="H100" s="15"/>
      <c r="I100" s="15"/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5"/>
  <sheetViews>
    <sheetView topLeftCell="A25" workbookViewId="0">
      <selection activeCell="B34" sqref="B34"/>
    </sheetView>
  </sheetViews>
  <sheetFormatPr defaultRowHeight="14.4"/>
  <cols>
    <col min="1" max="1" width="29.55468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7.33203125" bestFit="1" customWidth="1"/>
    <col min="6" max="6" width="7.109375" bestFit="1" customWidth="1"/>
    <col min="7" max="7" width="8.88671875" customWidth="1"/>
  </cols>
  <sheetData>
    <row r="1" spans="1:6" ht="25.8">
      <c r="A1" s="1" t="s">
        <v>38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2"/>
      <c r="C2" s="2" t="s">
        <v>6</v>
      </c>
      <c r="D2" s="2" t="s">
        <v>7</v>
      </c>
      <c r="E2" s="2" t="s">
        <v>8</v>
      </c>
      <c r="F2" s="8"/>
    </row>
    <row r="3" spans="1:6">
      <c r="A3" s="9" t="s">
        <v>9</v>
      </c>
      <c r="B3" s="2"/>
      <c r="C3" s="3">
        <f>C5+C8+C10+(SUM(C11:C31))</f>
        <v>9</v>
      </c>
      <c r="D3" s="3">
        <f>SUM(D5:D31)</f>
        <v>2</v>
      </c>
      <c r="E3" s="3">
        <f>SUM(E5:E34)</f>
        <v>10</v>
      </c>
      <c r="F3" s="8"/>
    </row>
    <row r="4" spans="1:6" ht="21">
      <c r="A4" s="7" t="s">
        <v>10</v>
      </c>
      <c r="B4" s="2" t="s">
        <v>11</v>
      </c>
      <c r="C4" s="2" t="s">
        <v>6</v>
      </c>
      <c r="D4" s="2" t="s">
        <v>7</v>
      </c>
      <c r="E4" s="2" t="s">
        <v>8</v>
      </c>
      <c r="F4" s="8"/>
    </row>
    <row r="5" spans="1:6" ht="86.4">
      <c r="A5" s="10" t="s">
        <v>39</v>
      </c>
      <c r="B5" s="2">
        <v>1</v>
      </c>
      <c r="C5" s="2">
        <v>2.6</v>
      </c>
      <c r="D5" s="2">
        <v>2</v>
      </c>
      <c r="E5" s="2">
        <v>8</v>
      </c>
      <c r="F5" s="8"/>
    </row>
    <row r="6" spans="1:6" ht="21">
      <c r="A6" s="7" t="s">
        <v>13</v>
      </c>
      <c r="B6" s="2">
        <v>1</v>
      </c>
      <c r="C6" s="2">
        <f>30-C3</f>
        <v>21</v>
      </c>
      <c r="D6" s="2">
        <v>0</v>
      </c>
      <c r="E6" s="2">
        <v>0</v>
      </c>
      <c r="F6" s="8"/>
    </row>
    <row r="7" spans="1:6" ht="21">
      <c r="A7" s="7" t="s">
        <v>14</v>
      </c>
      <c r="B7" s="2"/>
      <c r="C7" s="2"/>
      <c r="D7" s="2"/>
      <c r="E7" s="2"/>
      <c r="F7" s="8"/>
    </row>
    <row r="8" spans="1:6">
      <c r="A8" s="10" t="s">
        <v>15</v>
      </c>
      <c r="B8" s="11">
        <v>1</v>
      </c>
      <c r="C8" s="2">
        <f>B8*1.5</f>
        <v>1.5</v>
      </c>
      <c r="D8" s="2">
        <v>0</v>
      </c>
      <c r="E8" s="2">
        <f>VLOOKUP(B8,E68:F71,2,FALSE)</f>
        <v>0</v>
      </c>
      <c r="F8" s="8"/>
    </row>
    <row r="9" spans="1:6" ht="21">
      <c r="A9" s="7" t="s">
        <v>16</v>
      </c>
      <c r="B9" s="2"/>
      <c r="C9" s="2"/>
      <c r="D9" s="2"/>
      <c r="E9" s="2"/>
      <c r="F9" s="2" t="s">
        <v>17</v>
      </c>
    </row>
    <row r="10" spans="1:6" ht="28.8">
      <c r="A10" s="10" t="s">
        <v>40</v>
      </c>
      <c r="B10" s="11">
        <v>1</v>
      </c>
      <c r="C10" s="2">
        <f>3+(B10*0.75)</f>
        <v>3.75</v>
      </c>
      <c r="D10" s="2">
        <f>B10*0</f>
        <v>0</v>
      </c>
      <c r="E10" s="2">
        <f>1+(B10*1)</f>
        <v>2</v>
      </c>
      <c r="F10" s="2">
        <f>B10*1</f>
        <v>1</v>
      </c>
    </row>
    <row r="11" spans="1:6" ht="21">
      <c r="A11" s="7" t="s">
        <v>41</v>
      </c>
      <c r="B11" s="2"/>
      <c r="C11" s="2"/>
      <c r="D11" s="2"/>
      <c r="E11" s="2"/>
      <c r="F11" s="8"/>
    </row>
    <row r="12" spans="1:6">
      <c r="A12" s="10"/>
      <c r="B12" s="11">
        <v>1</v>
      </c>
      <c r="C12" s="2">
        <v>1</v>
      </c>
      <c r="D12" s="2">
        <v>0</v>
      </c>
      <c r="E12" s="2">
        <v>0</v>
      </c>
      <c r="F12" s="8"/>
    </row>
    <row r="13" spans="1:6" ht="21">
      <c r="A13" s="7" t="s">
        <v>42</v>
      </c>
      <c r="B13" s="2"/>
      <c r="C13" s="2"/>
      <c r="D13" s="2"/>
      <c r="E13" s="2"/>
      <c r="F13" s="8"/>
    </row>
    <row r="14" spans="1:6">
      <c r="A14" s="10" t="s">
        <v>43</v>
      </c>
      <c r="B14" s="11">
        <v>1</v>
      </c>
      <c r="C14" s="2">
        <f>B14*0.15</f>
        <v>0.15</v>
      </c>
      <c r="D14" s="2">
        <v>0</v>
      </c>
      <c r="E14" s="2">
        <f>B14-1</f>
        <v>0</v>
      </c>
      <c r="F14" s="8"/>
    </row>
    <row r="15" spans="1:6" ht="21">
      <c r="A15" s="7" t="s">
        <v>44</v>
      </c>
      <c r="B15" s="2"/>
      <c r="C15" s="2"/>
      <c r="D15" s="2"/>
      <c r="E15" s="2"/>
      <c r="F15" s="8"/>
    </row>
    <row r="16" spans="1:6">
      <c r="A16" s="10" t="s">
        <v>45</v>
      </c>
      <c r="B16" s="11">
        <v>0</v>
      </c>
      <c r="C16" s="2">
        <f>B16*3</f>
        <v>0</v>
      </c>
      <c r="D16" s="2">
        <v>0</v>
      </c>
      <c r="E16" s="2">
        <f>B16*4</f>
        <v>0</v>
      </c>
      <c r="F16" s="8"/>
    </row>
    <row r="17" spans="1:6">
      <c r="A17" s="10" t="s">
        <v>46</v>
      </c>
      <c r="B17" s="11">
        <v>0</v>
      </c>
      <c r="C17" s="2">
        <f>B17*0.25</f>
        <v>0</v>
      </c>
      <c r="D17" s="2">
        <v>0</v>
      </c>
      <c r="E17" s="2">
        <f>B17*1</f>
        <v>0</v>
      </c>
      <c r="F17" s="8"/>
    </row>
    <row r="18" spans="1:6">
      <c r="A18" s="10" t="s">
        <v>47</v>
      </c>
      <c r="B18" s="11">
        <v>0</v>
      </c>
      <c r="C18" s="2">
        <f>B18*1</f>
        <v>0</v>
      </c>
      <c r="D18" s="2">
        <v>0</v>
      </c>
      <c r="E18" s="2">
        <f>B18*1</f>
        <v>0</v>
      </c>
      <c r="F18" s="8"/>
    </row>
    <row r="19" spans="1:6">
      <c r="A19" s="10" t="s">
        <v>48</v>
      </c>
      <c r="B19" s="11">
        <v>0</v>
      </c>
      <c r="C19" s="2">
        <f>B19*0.5</f>
        <v>0</v>
      </c>
      <c r="D19" s="2">
        <v>0</v>
      </c>
      <c r="E19" s="2">
        <f>B19*8</f>
        <v>0</v>
      </c>
      <c r="F19" s="8"/>
    </row>
    <row r="20" spans="1:6" ht="21">
      <c r="A20" s="7" t="s">
        <v>19</v>
      </c>
      <c r="B20" s="2"/>
      <c r="C20" s="2"/>
      <c r="D20" s="2"/>
      <c r="E20" s="2"/>
      <c r="F20" s="8"/>
    </row>
    <row r="21" spans="1:6">
      <c r="A21" s="10" t="s">
        <v>49</v>
      </c>
      <c r="B21" s="11">
        <v>0</v>
      </c>
      <c r="C21" s="2">
        <f>B21*10</f>
        <v>0</v>
      </c>
      <c r="D21" s="2">
        <f>B21*1</f>
        <v>0</v>
      </c>
      <c r="E21" s="2">
        <f>B21*5</f>
        <v>0</v>
      </c>
      <c r="F21" s="8"/>
    </row>
    <row r="22" spans="1:6">
      <c r="A22" s="10" t="s">
        <v>50</v>
      </c>
      <c r="B22" s="11">
        <v>0</v>
      </c>
      <c r="C22" s="2">
        <f>B22*1</f>
        <v>0</v>
      </c>
      <c r="D22" s="2">
        <f>B22*0</f>
        <v>0</v>
      </c>
      <c r="E22" s="2">
        <f>B22*1</f>
        <v>0</v>
      </c>
      <c r="F22" s="8"/>
    </row>
    <row r="23" spans="1:6" ht="28.8">
      <c r="A23" s="10" t="s">
        <v>51</v>
      </c>
      <c r="B23" s="11">
        <v>0</v>
      </c>
      <c r="C23" s="2">
        <f>B23*1</f>
        <v>0</v>
      </c>
      <c r="D23" s="2">
        <f>B23*0</f>
        <v>0</v>
      </c>
      <c r="E23" s="2">
        <f>B23*1</f>
        <v>0</v>
      </c>
      <c r="F23" s="8"/>
    </row>
    <row r="24" spans="1:6" ht="43.2">
      <c r="A24" s="10" t="s">
        <v>52</v>
      </c>
      <c r="B24" s="11">
        <v>0</v>
      </c>
      <c r="C24" s="2">
        <f>B24*0.05</f>
        <v>0</v>
      </c>
      <c r="D24" s="2">
        <f>B24*0</f>
        <v>0</v>
      </c>
      <c r="E24" s="2">
        <f>B24*1</f>
        <v>0</v>
      </c>
      <c r="F24" s="8"/>
    </row>
    <row r="25" spans="1:6" ht="28.8">
      <c r="A25" s="10" t="s">
        <v>53</v>
      </c>
      <c r="B25" s="11">
        <v>0</v>
      </c>
      <c r="C25" s="2">
        <f>B25*0.1</f>
        <v>0</v>
      </c>
      <c r="D25" s="2">
        <f>B25*0</f>
        <v>0</v>
      </c>
      <c r="E25" s="2">
        <f>B25*8</f>
        <v>0</v>
      </c>
      <c r="F25" s="8"/>
    </row>
    <row r="26" spans="1:6">
      <c r="A26" s="10" t="s">
        <v>54</v>
      </c>
      <c r="B26" s="11">
        <v>0</v>
      </c>
      <c r="C26" s="2">
        <f>B26*12</f>
        <v>0</v>
      </c>
      <c r="D26" s="2">
        <f>B26*1</f>
        <v>0</v>
      </c>
      <c r="E26" s="2">
        <f>B26*18</f>
        <v>0</v>
      </c>
      <c r="F26" s="8"/>
    </row>
    <row r="27" spans="1:6">
      <c r="A27" s="10" t="s">
        <v>55</v>
      </c>
      <c r="B27" s="11">
        <v>0</v>
      </c>
      <c r="C27" s="2">
        <f>B27*11</f>
        <v>0</v>
      </c>
      <c r="D27" s="2">
        <f>B27*1</f>
        <v>0</v>
      </c>
      <c r="E27" s="2">
        <f>B27*10</f>
        <v>0</v>
      </c>
      <c r="F27" s="8"/>
    </row>
    <row r="28" spans="1:6" ht="43.2">
      <c r="A28" s="10" t="s">
        <v>56</v>
      </c>
      <c r="B28" s="11">
        <v>0</v>
      </c>
      <c r="C28" s="2">
        <f>B28*6</f>
        <v>0</v>
      </c>
      <c r="D28" s="2">
        <f>B28*1</f>
        <v>0</v>
      </c>
      <c r="E28" s="2">
        <f>B28*15</f>
        <v>0</v>
      </c>
      <c r="F28" s="8"/>
    </row>
    <row r="29" spans="1:6" ht="21">
      <c r="A29" s="7" t="s">
        <v>36</v>
      </c>
      <c r="B29" s="2"/>
      <c r="C29" s="2"/>
      <c r="D29" s="2"/>
      <c r="E29" s="2"/>
      <c r="F29" s="8"/>
    </row>
    <row r="30" spans="1:6">
      <c r="A30" s="9" t="s">
        <v>57</v>
      </c>
      <c r="B30" s="11">
        <v>0</v>
      </c>
      <c r="C30" s="2">
        <f>B30*7</f>
        <v>0</v>
      </c>
      <c r="D30" s="2">
        <v>0</v>
      </c>
      <c r="E30" s="2">
        <f>B30*1</f>
        <v>0</v>
      </c>
      <c r="F30" s="8"/>
    </row>
    <row r="31" spans="1:6">
      <c r="A31" s="10" t="s">
        <v>58</v>
      </c>
      <c r="B31" s="11">
        <v>0</v>
      </c>
      <c r="C31" s="2">
        <f>B31*0.25</f>
        <v>0</v>
      </c>
      <c r="D31" s="2">
        <v>0</v>
      </c>
      <c r="E31" s="2">
        <f>B31*1</f>
        <v>0</v>
      </c>
      <c r="F31" s="8"/>
    </row>
    <row r="32" spans="1:6" ht="21">
      <c r="A32" s="7" t="s">
        <v>28</v>
      </c>
      <c r="F32" s="8"/>
    </row>
    <row r="33" spans="1:6">
      <c r="A33" s="9" t="s">
        <v>29</v>
      </c>
      <c r="B33">
        <f>30*10</f>
        <v>300</v>
      </c>
      <c r="F33" s="8"/>
    </row>
    <row r="34" spans="1:6">
      <c r="A34" s="9" t="s">
        <v>30</v>
      </c>
      <c r="B34">
        <f>B33*0.75</f>
        <v>225</v>
      </c>
      <c r="F34" s="8"/>
    </row>
    <row r="35" spans="1:6">
      <c r="A35" s="9" t="s">
        <v>31</v>
      </c>
      <c r="B35">
        <f>B33*0.5</f>
        <v>150</v>
      </c>
      <c r="F35" s="8"/>
    </row>
    <row r="36" spans="1:6">
      <c r="A36" s="9" t="s">
        <v>32</v>
      </c>
      <c r="B36">
        <f>B33*0.25</f>
        <v>75</v>
      </c>
      <c r="F36" s="8"/>
    </row>
    <row r="37" spans="1:6" ht="21">
      <c r="A37" s="7" t="s">
        <v>33</v>
      </c>
      <c r="F37" s="8"/>
    </row>
    <row r="38" spans="1:6">
      <c r="A38" s="9"/>
      <c r="F38" s="8"/>
    </row>
    <row r="39" spans="1:6">
      <c r="A39" s="9"/>
      <c r="F39" s="8"/>
    </row>
    <row r="40" spans="1:6">
      <c r="A40" s="12"/>
      <c r="B40" s="13"/>
      <c r="C40" s="13"/>
      <c r="D40" s="13"/>
      <c r="E40" s="13"/>
      <c r="F40" s="14"/>
    </row>
    <row r="68" spans="2:6">
      <c r="B68" s="15" t="s">
        <v>34</v>
      </c>
      <c r="C68" s="15" t="s">
        <v>8</v>
      </c>
      <c r="D68" s="15"/>
      <c r="E68" s="15" t="s">
        <v>34</v>
      </c>
      <c r="F68" s="15"/>
    </row>
    <row r="69" spans="2:6">
      <c r="B69" s="15">
        <v>1</v>
      </c>
      <c r="C69" s="15">
        <v>2</v>
      </c>
      <c r="D69" s="15"/>
      <c r="E69" s="15">
        <v>1</v>
      </c>
      <c r="F69" s="15">
        <v>0</v>
      </c>
    </row>
    <row r="70" spans="2:6">
      <c r="B70" s="15">
        <v>2</v>
      </c>
      <c r="C70" s="15">
        <v>3</v>
      </c>
      <c r="D70" s="15"/>
      <c r="E70" s="15">
        <v>2</v>
      </c>
      <c r="F70" s="15">
        <v>3</v>
      </c>
    </row>
    <row r="71" spans="2:6">
      <c r="B71" s="15">
        <v>3</v>
      </c>
      <c r="C71" s="15">
        <v>4</v>
      </c>
      <c r="D71" s="15"/>
      <c r="E71" s="15">
        <v>3</v>
      </c>
      <c r="F71" s="15">
        <v>5</v>
      </c>
    </row>
    <row r="72" spans="2:6">
      <c r="B72" s="15">
        <v>4</v>
      </c>
      <c r="C72" s="15">
        <v>5</v>
      </c>
      <c r="D72" s="15"/>
      <c r="E72" s="15"/>
      <c r="F72" s="15"/>
    </row>
    <row r="73" spans="2:6">
      <c r="B73" s="15">
        <v>5</v>
      </c>
      <c r="C73" s="15">
        <v>6</v>
      </c>
      <c r="D73" s="15"/>
      <c r="E73" s="15"/>
      <c r="F73" s="15"/>
    </row>
    <row r="74" spans="2:6">
      <c r="B74" s="15">
        <v>6</v>
      </c>
      <c r="C74" s="15">
        <v>7</v>
      </c>
      <c r="D74" s="15"/>
      <c r="E74" s="15"/>
      <c r="F74" s="15"/>
    </row>
    <row r="75" spans="2:6">
      <c r="B75" s="15">
        <v>7</v>
      </c>
      <c r="C75" s="15">
        <v>8</v>
      </c>
      <c r="D75" s="15"/>
      <c r="E75" s="15"/>
      <c r="F75" s="15"/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5"/>
  <sheetViews>
    <sheetView topLeftCell="A28" workbookViewId="0">
      <selection activeCell="B34" sqref="B34"/>
    </sheetView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7.33203125" bestFit="1" customWidth="1"/>
    <col min="6" max="6" width="7.109375" bestFit="1" customWidth="1"/>
    <col min="7" max="7" width="8.88671875" customWidth="1"/>
  </cols>
  <sheetData>
    <row r="1" spans="1:6" ht="25.8">
      <c r="A1" s="1" t="s">
        <v>59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2"/>
      <c r="C2" s="2" t="s">
        <v>6</v>
      </c>
      <c r="D2" s="2" t="s">
        <v>7</v>
      </c>
      <c r="E2" s="2" t="s">
        <v>8</v>
      </c>
      <c r="F2" s="8"/>
    </row>
    <row r="3" spans="1:6">
      <c r="A3" s="9" t="s">
        <v>9</v>
      </c>
      <c r="B3" s="2"/>
      <c r="C3" s="3">
        <f>C5+C8+C10+(SUM(C11:C31))</f>
        <v>19</v>
      </c>
      <c r="D3" s="3">
        <f>SUM(D5:D31)</f>
        <v>3</v>
      </c>
      <c r="E3" s="3">
        <f>SUM(E5:E34)</f>
        <v>15</v>
      </c>
      <c r="F3" s="8"/>
    </row>
    <row r="4" spans="1:6" ht="21">
      <c r="A4" s="7" t="s">
        <v>10</v>
      </c>
      <c r="B4" s="2" t="s">
        <v>11</v>
      </c>
      <c r="C4" s="2" t="s">
        <v>6</v>
      </c>
      <c r="D4" s="2" t="s">
        <v>7</v>
      </c>
      <c r="E4" s="2" t="s">
        <v>8</v>
      </c>
      <c r="F4" s="8"/>
    </row>
    <row r="5" spans="1:6" ht="100.8">
      <c r="A5" s="10" t="s">
        <v>60</v>
      </c>
      <c r="B5" s="2">
        <v>1</v>
      </c>
      <c r="C5" s="2">
        <v>7.2</v>
      </c>
      <c r="D5" s="2">
        <v>3</v>
      </c>
      <c r="E5" s="2">
        <v>12</v>
      </c>
      <c r="F5" s="8"/>
    </row>
    <row r="6" spans="1:6" ht="21">
      <c r="A6" s="7" t="s">
        <v>13</v>
      </c>
      <c r="B6" s="2">
        <v>1</v>
      </c>
      <c r="C6" s="2">
        <f>60-C3</f>
        <v>41</v>
      </c>
      <c r="D6" s="2">
        <v>0</v>
      </c>
      <c r="E6" s="2">
        <v>0</v>
      </c>
      <c r="F6" s="8"/>
    </row>
    <row r="7" spans="1:6" ht="21">
      <c r="A7" s="7" t="s">
        <v>14</v>
      </c>
      <c r="B7" s="2"/>
      <c r="C7" s="2"/>
      <c r="D7" s="2"/>
      <c r="E7" s="2"/>
      <c r="F7" s="8"/>
    </row>
    <row r="8" spans="1:6">
      <c r="A8" s="10" t="s">
        <v>61</v>
      </c>
      <c r="B8" s="11">
        <v>1</v>
      </c>
      <c r="C8" s="2">
        <f>B8*3</f>
        <v>3</v>
      </c>
      <c r="D8" s="2">
        <v>0</v>
      </c>
      <c r="E8" s="2">
        <f>VLOOKUP(B8,E68:F72,2,FALSE)</f>
        <v>0</v>
      </c>
      <c r="F8" s="8"/>
    </row>
    <row r="9" spans="1:6" ht="21">
      <c r="A9" s="7" t="s">
        <v>16</v>
      </c>
      <c r="B9" s="2"/>
      <c r="C9" s="2"/>
      <c r="D9" s="2"/>
      <c r="E9" s="2"/>
      <c r="F9" s="16" t="s">
        <v>17</v>
      </c>
    </row>
    <row r="10" spans="1:6" ht="28.8">
      <c r="A10" s="10" t="s">
        <v>62</v>
      </c>
      <c r="B10" s="11">
        <v>1</v>
      </c>
      <c r="C10" s="2">
        <f>6+(B10*1.5)</f>
        <v>7.5</v>
      </c>
      <c r="D10" s="2">
        <f>B10*0</f>
        <v>0</v>
      </c>
      <c r="E10" s="2">
        <f>2+(B10*1)</f>
        <v>3</v>
      </c>
      <c r="F10" s="16">
        <f>B10*1</f>
        <v>1</v>
      </c>
    </row>
    <row r="11" spans="1:6" ht="21">
      <c r="A11" s="7" t="s">
        <v>41</v>
      </c>
      <c r="B11" s="2"/>
      <c r="C11" s="2"/>
      <c r="D11" s="2"/>
      <c r="E11" s="2"/>
      <c r="F11" s="8"/>
    </row>
    <row r="12" spans="1:6">
      <c r="A12" s="10"/>
      <c r="B12" s="11">
        <v>1</v>
      </c>
      <c r="C12" s="2">
        <v>1</v>
      </c>
      <c r="D12" s="2">
        <v>0</v>
      </c>
      <c r="E12" s="2">
        <v>0</v>
      </c>
      <c r="F12" s="8"/>
    </row>
    <row r="13" spans="1:6" ht="21">
      <c r="A13" s="7" t="s">
        <v>42</v>
      </c>
      <c r="B13" s="2"/>
      <c r="C13" s="2"/>
      <c r="D13" s="2"/>
      <c r="E13" s="2"/>
      <c r="F13" s="8"/>
    </row>
    <row r="14" spans="1:6">
      <c r="A14" s="10" t="s">
        <v>43</v>
      </c>
      <c r="B14" s="11">
        <v>1</v>
      </c>
      <c r="C14" s="2">
        <f>B14*0.3</f>
        <v>0.3</v>
      </c>
      <c r="D14" s="2">
        <v>0</v>
      </c>
      <c r="E14" s="2">
        <f>VLOOKUP(B14,H68:I72,2,FALSE)</f>
        <v>0</v>
      </c>
      <c r="F14" s="8"/>
    </row>
    <row r="15" spans="1:6" ht="21">
      <c r="A15" s="7" t="s">
        <v>44</v>
      </c>
      <c r="B15" s="2"/>
      <c r="C15" s="2"/>
      <c r="D15" s="2"/>
      <c r="E15" s="2"/>
      <c r="F15" s="8"/>
    </row>
    <row r="16" spans="1:6">
      <c r="A16" s="10" t="s">
        <v>45</v>
      </c>
      <c r="B16" s="11">
        <v>0</v>
      </c>
      <c r="C16" s="2">
        <f>B16*3</f>
        <v>0</v>
      </c>
      <c r="D16" s="2">
        <v>0</v>
      </c>
      <c r="E16" s="2">
        <f>B16*4</f>
        <v>0</v>
      </c>
      <c r="F16" s="8"/>
    </row>
    <row r="17" spans="1:6">
      <c r="A17" s="10" t="s">
        <v>46</v>
      </c>
      <c r="B17" s="11">
        <v>0</v>
      </c>
      <c r="C17" s="2">
        <f>B17*0.25</f>
        <v>0</v>
      </c>
      <c r="D17" s="2">
        <v>0</v>
      </c>
      <c r="E17" s="2">
        <f>B17*1</f>
        <v>0</v>
      </c>
      <c r="F17" s="8"/>
    </row>
    <row r="18" spans="1:6">
      <c r="A18" s="10" t="s">
        <v>47</v>
      </c>
      <c r="B18" s="11">
        <v>0</v>
      </c>
      <c r="C18" s="2">
        <f>B18*1</f>
        <v>0</v>
      </c>
      <c r="D18" s="2">
        <v>0</v>
      </c>
      <c r="E18" s="2">
        <f>B18*1</f>
        <v>0</v>
      </c>
      <c r="F18" s="8"/>
    </row>
    <row r="19" spans="1:6">
      <c r="A19" s="10" t="s">
        <v>48</v>
      </c>
      <c r="B19" s="11">
        <v>0</v>
      </c>
      <c r="C19" s="2">
        <f>B19*0.5</f>
        <v>0</v>
      </c>
      <c r="D19" s="2">
        <v>0</v>
      </c>
      <c r="E19" s="2">
        <f>B19*8</f>
        <v>0</v>
      </c>
      <c r="F19" s="8"/>
    </row>
    <row r="20" spans="1:6" ht="21">
      <c r="A20" s="7" t="s">
        <v>19</v>
      </c>
      <c r="B20" s="2"/>
      <c r="C20" s="2"/>
      <c r="D20" s="2"/>
      <c r="E20" s="2"/>
      <c r="F20" s="8"/>
    </row>
    <row r="21" spans="1:6">
      <c r="A21" s="10" t="s">
        <v>49</v>
      </c>
      <c r="B21" s="11">
        <v>0</v>
      </c>
      <c r="C21" s="2">
        <f>B21*10</f>
        <v>0</v>
      </c>
      <c r="D21" s="2">
        <f>B21*1</f>
        <v>0</v>
      </c>
      <c r="E21" s="2">
        <f>B21*5</f>
        <v>0</v>
      </c>
      <c r="F21" s="8"/>
    </row>
    <row r="22" spans="1:6">
      <c r="A22" s="10" t="s">
        <v>50</v>
      </c>
      <c r="B22" s="11">
        <v>0</v>
      </c>
      <c r="C22" s="2">
        <f>B22*1</f>
        <v>0</v>
      </c>
      <c r="D22" s="2">
        <f>B22*0</f>
        <v>0</v>
      </c>
      <c r="E22" s="2">
        <f>B22*1</f>
        <v>0</v>
      </c>
      <c r="F22" s="8"/>
    </row>
    <row r="23" spans="1:6" ht="28.8">
      <c r="A23" s="10" t="s">
        <v>51</v>
      </c>
      <c r="B23" s="11">
        <v>0</v>
      </c>
      <c r="C23" s="2">
        <f>B23*1</f>
        <v>0</v>
      </c>
      <c r="D23" s="2">
        <f>B23*0</f>
        <v>0</v>
      </c>
      <c r="E23" s="2">
        <f>B23*1</f>
        <v>0</v>
      </c>
      <c r="F23" s="8"/>
    </row>
    <row r="24" spans="1:6" ht="43.2">
      <c r="A24" s="10" t="s">
        <v>52</v>
      </c>
      <c r="B24" s="11">
        <v>0</v>
      </c>
      <c r="C24" s="2">
        <f>B24*0.05</f>
        <v>0</v>
      </c>
      <c r="D24" s="2">
        <f>B24*0</f>
        <v>0</v>
      </c>
      <c r="E24" s="2">
        <f>B24*1</f>
        <v>0</v>
      </c>
      <c r="F24" s="8"/>
    </row>
    <row r="25" spans="1:6" ht="28.8">
      <c r="A25" s="10" t="s">
        <v>53</v>
      </c>
      <c r="B25" s="11">
        <v>0</v>
      </c>
      <c r="C25" s="2">
        <f>B25*0.1</f>
        <v>0</v>
      </c>
      <c r="D25" s="2">
        <f>B25*0</f>
        <v>0</v>
      </c>
      <c r="E25" s="2">
        <f>B25*8</f>
        <v>0</v>
      </c>
      <c r="F25" s="8"/>
    </row>
    <row r="26" spans="1:6">
      <c r="A26" s="10" t="s">
        <v>54</v>
      </c>
      <c r="B26" s="11">
        <v>0</v>
      </c>
      <c r="C26" s="2">
        <f>B26*12</f>
        <v>0</v>
      </c>
      <c r="D26" s="2">
        <f>B26*1</f>
        <v>0</v>
      </c>
      <c r="E26" s="2">
        <f>B26*18</f>
        <v>0</v>
      </c>
      <c r="F26" s="8"/>
    </row>
    <row r="27" spans="1:6">
      <c r="A27" s="10" t="s">
        <v>55</v>
      </c>
      <c r="B27" s="11">
        <v>0</v>
      </c>
      <c r="C27" s="2">
        <f>B27*11</f>
        <v>0</v>
      </c>
      <c r="D27" s="2">
        <f>B27*1</f>
        <v>0</v>
      </c>
      <c r="E27" s="2">
        <f>B27*10</f>
        <v>0</v>
      </c>
      <c r="F27" s="8"/>
    </row>
    <row r="28" spans="1:6" ht="43.2">
      <c r="A28" s="10" t="s">
        <v>56</v>
      </c>
      <c r="B28" s="11">
        <v>0</v>
      </c>
      <c r="C28" s="2">
        <f>B28*6</f>
        <v>0</v>
      </c>
      <c r="D28" s="2">
        <f>B28*1</f>
        <v>0</v>
      </c>
      <c r="E28" s="2">
        <f>B28*15</f>
        <v>0</v>
      </c>
      <c r="F28" s="8"/>
    </row>
    <row r="29" spans="1:6" ht="21">
      <c r="A29" s="7" t="s">
        <v>36</v>
      </c>
      <c r="B29" s="2"/>
      <c r="C29" s="2"/>
      <c r="D29" s="2"/>
      <c r="E29" s="2"/>
      <c r="F29" s="8"/>
    </row>
    <row r="30" spans="1:6">
      <c r="A30" s="9" t="s">
        <v>57</v>
      </c>
      <c r="B30" s="11">
        <v>0</v>
      </c>
      <c r="C30" s="2">
        <f>B30*7</f>
        <v>0</v>
      </c>
      <c r="D30" s="2">
        <v>0</v>
      </c>
      <c r="E30" s="2">
        <f>B30*1</f>
        <v>0</v>
      </c>
      <c r="F30" s="8"/>
    </row>
    <row r="31" spans="1:6">
      <c r="A31" s="10" t="s">
        <v>58</v>
      </c>
      <c r="B31" s="11">
        <v>0</v>
      </c>
      <c r="C31" s="2">
        <f>B31*0.25</f>
        <v>0</v>
      </c>
      <c r="D31" s="2">
        <v>0</v>
      </c>
      <c r="E31" s="2">
        <f>B31*1</f>
        <v>0</v>
      </c>
      <c r="F31" s="8"/>
    </row>
    <row r="32" spans="1:6" ht="21">
      <c r="A32" s="7" t="s">
        <v>28</v>
      </c>
      <c r="F32" s="8"/>
    </row>
    <row r="33" spans="1:6">
      <c r="A33" s="9" t="s">
        <v>29</v>
      </c>
      <c r="B33">
        <f>60*10</f>
        <v>600</v>
      </c>
      <c r="F33" s="8"/>
    </row>
    <row r="34" spans="1:6">
      <c r="A34" s="9" t="s">
        <v>30</v>
      </c>
      <c r="B34">
        <f>B33*0.75</f>
        <v>450</v>
      </c>
      <c r="F34" s="8"/>
    </row>
    <row r="35" spans="1:6">
      <c r="A35" s="9" t="s">
        <v>31</v>
      </c>
      <c r="B35">
        <f>B33*0.5</f>
        <v>300</v>
      </c>
      <c r="F35" s="8"/>
    </row>
    <row r="36" spans="1:6">
      <c r="A36" s="9" t="s">
        <v>32</v>
      </c>
      <c r="B36">
        <f>B33*0.25</f>
        <v>150</v>
      </c>
      <c r="F36" s="8"/>
    </row>
    <row r="37" spans="1:6" ht="21">
      <c r="A37" s="7" t="s">
        <v>33</v>
      </c>
      <c r="F37" s="8"/>
    </row>
    <row r="38" spans="1:6">
      <c r="A38" s="9"/>
      <c r="F38" s="8"/>
    </row>
    <row r="39" spans="1:6">
      <c r="A39" s="9"/>
      <c r="F39" s="8"/>
    </row>
    <row r="40" spans="1:6">
      <c r="A40" s="12"/>
      <c r="B40" s="13"/>
      <c r="C40" s="13"/>
      <c r="D40" s="13"/>
      <c r="E40" s="13"/>
      <c r="F40" s="14"/>
    </row>
    <row r="68" spans="2:9">
      <c r="B68" s="15" t="s">
        <v>34</v>
      </c>
      <c r="C68" s="15" t="s">
        <v>8</v>
      </c>
      <c r="D68" s="15"/>
      <c r="E68" s="15" t="s">
        <v>34</v>
      </c>
      <c r="F68" s="15"/>
      <c r="G68" s="15"/>
      <c r="H68" s="15" t="s">
        <v>34</v>
      </c>
      <c r="I68" s="15"/>
    </row>
    <row r="69" spans="2:9">
      <c r="B69" s="15">
        <v>1</v>
      </c>
      <c r="C69" s="15">
        <v>2</v>
      </c>
      <c r="D69" s="15"/>
      <c r="E69" s="15">
        <v>1</v>
      </c>
      <c r="F69" s="15">
        <v>0</v>
      </c>
      <c r="G69" s="15"/>
      <c r="H69" s="15">
        <v>1</v>
      </c>
      <c r="I69" s="15">
        <v>0</v>
      </c>
    </row>
    <row r="70" spans="2:9">
      <c r="B70" s="15">
        <v>2</v>
      </c>
      <c r="C70" s="15">
        <v>3</v>
      </c>
      <c r="D70" s="15"/>
      <c r="E70" s="15">
        <v>2</v>
      </c>
      <c r="F70" s="15">
        <v>6</v>
      </c>
      <c r="G70" s="15"/>
      <c r="H70" s="15">
        <v>2</v>
      </c>
      <c r="I70" s="15">
        <v>4</v>
      </c>
    </row>
    <row r="71" spans="2:9">
      <c r="B71" s="15">
        <v>3</v>
      </c>
      <c r="C71" s="15">
        <v>4</v>
      </c>
      <c r="D71" s="15"/>
      <c r="E71" s="15">
        <v>3</v>
      </c>
      <c r="F71" s="15">
        <v>9</v>
      </c>
      <c r="G71" s="15"/>
      <c r="H71" s="15">
        <v>3</v>
      </c>
      <c r="I71" s="15">
        <v>6</v>
      </c>
    </row>
    <row r="72" spans="2:9">
      <c r="B72" s="15">
        <v>4</v>
      </c>
      <c r="C72" s="15">
        <v>5</v>
      </c>
      <c r="D72" s="15"/>
      <c r="E72" s="15">
        <v>4</v>
      </c>
      <c r="F72" s="15">
        <v>12</v>
      </c>
      <c r="G72" s="15"/>
      <c r="H72" s="15">
        <v>4</v>
      </c>
      <c r="I72" s="15">
        <v>8</v>
      </c>
    </row>
    <row r="73" spans="2:9">
      <c r="B73" s="15">
        <v>5</v>
      </c>
      <c r="C73" s="15">
        <v>6</v>
      </c>
      <c r="D73" s="15"/>
      <c r="E73" s="15"/>
      <c r="F73" s="15"/>
      <c r="G73" s="15"/>
      <c r="H73" s="15"/>
      <c r="I73" s="15"/>
    </row>
    <row r="74" spans="2:9">
      <c r="B74" s="15">
        <v>6</v>
      </c>
      <c r="C74" s="15">
        <v>7</v>
      </c>
      <c r="D74" s="15"/>
      <c r="E74" s="15"/>
      <c r="F74" s="15"/>
      <c r="G74" s="15"/>
      <c r="H74" s="15"/>
      <c r="I74" s="15"/>
    </row>
    <row r="75" spans="2:9">
      <c r="B75" s="15">
        <v>7</v>
      </c>
      <c r="C75" s="15">
        <v>8</v>
      </c>
      <c r="D75" s="15"/>
      <c r="E75" s="15"/>
      <c r="F75" s="15"/>
      <c r="G75" s="15"/>
      <c r="H75" s="15"/>
      <c r="I75" s="15"/>
    </row>
  </sheetData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8"/>
  <sheetViews>
    <sheetView topLeftCell="A31" workbookViewId="0">
      <selection activeCell="B37" sqref="B37"/>
    </sheetView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7.33203125" bestFit="1" customWidth="1"/>
    <col min="6" max="6" width="7.109375" bestFit="1" customWidth="1"/>
    <col min="7" max="7" width="8.88671875" customWidth="1"/>
  </cols>
  <sheetData>
    <row r="1" spans="1:6" ht="25.8">
      <c r="A1" s="1" t="s">
        <v>63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2"/>
      <c r="C2" s="2" t="s">
        <v>6</v>
      </c>
      <c r="D2" s="2" t="s">
        <v>7</v>
      </c>
      <c r="E2" s="2" t="s">
        <v>8</v>
      </c>
      <c r="F2" s="8"/>
    </row>
    <row r="3" spans="1:6">
      <c r="A3" s="9" t="s">
        <v>9</v>
      </c>
      <c r="B3" s="2"/>
      <c r="C3" s="3">
        <f>C5+C8+C10+(SUM(C11:C34))</f>
        <v>21.599999999999998</v>
      </c>
      <c r="D3" s="3">
        <f>SUM(D5:D42)</f>
        <v>3</v>
      </c>
      <c r="E3" s="3">
        <f>SUM(E5:E34)</f>
        <v>16</v>
      </c>
      <c r="F3" s="8"/>
    </row>
    <row r="4" spans="1:6" ht="21">
      <c r="A4" s="7" t="s">
        <v>10</v>
      </c>
      <c r="B4" s="2" t="s">
        <v>11</v>
      </c>
      <c r="C4" s="2" t="s">
        <v>6</v>
      </c>
      <c r="D4" s="2" t="s">
        <v>7</v>
      </c>
      <c r="E4" s="2" t="s">
        <v>8</v>
      </c>
      <c r="F4" s="8"/>
    </row>
    <row r="5" spans="1:6" ht="115.2">
      <c r="A5" s="10" t="s">
        <v>64</v>
      </c>
      <c r="B5" s="2">
        <v>1</v>
      </c>
      <c r="C5" s="2">
        <v>7.2</v>
      </c>
      <c r="D5" s="2">
        <v>3</v>
      </c>
      <c r="E5" s="2">
        <v>12</v>
      </c>
      <c r="F5" s="8"/>
    </row>
    <row r="6" spans="1:6" ht="21">
      <c r="A6" s="7" t="s">
        <v>13</v>
      </c>
      <c r="B6" s="2">
        <v>1</v>
      </c>
      <c r="C6" s="2">
        <f>80-C3</f>
        <v>58.400000000000006</v>
      </c>
      <c r="D6" s="2">
        <v>0</v>
      </c>
      <c r="E6" s="2">
        <v>0</v>
      </c>
      <c r="F6" s="8"/>
    </row>
    <row r="7" spans="1:6" ht="21">
      <c r="A7" s="7" t="s">
        <v>14</v>
      </c>
      <c r="B7" s="2"/>
      <c r="C7" s="2"/>
      <c r="D7" s="2"/>
      <c r="E7" s="2"/>
      <c r="F7" s="8"/>
    </row>
    <row r="8" spans="1:6">
      <c r="A8" s="10" t="s">
        <v>65</v>
      </c>
      <c r="B8" s="11">
        <v>1</v>
      </c>
      <c r="C8" s="2">
        <f>B8*4</f>
        <v>4</v>
      </c>
      <c r="D8" s="2">
        <v>0</v>
      </c>
      <c r="E8" s="2">
        <f>VLOOKUP(B8,E71:F73,2, FALSE)</f>
        <v>0</v>
      </c>
      <c r="F8" s="8"/>
    </row>
    <row r="9" spans="1:6" ht="21">
      <c r="A9" s="7" t="s">
        <v>16</v>
      </c>
      <c r="B9" s="2"/>
      <c r="C9" s="2"/>
      <c r="D9" s="2"/>
      <c r="E9" s="2"/>
      <c r="F9" s="2" t="s">
        <v>17</v>
      </c>
    </row>
    <row r="10" spans="1:6" ht="28.8">
      <c r="A10" s="10" t="s">
        <v>66</v>
      </c>
      <c r="B10" s="11">
        <v>1</v>
      </c>
      <c r="C10" s="2">
        <f>VLOOKUP(B10,B71:C76,2,FALSE)</f>
        <v>9</v>
      </c>
      <c r="D10" s="2">
        <f>B10*0</f>
        <v>0</v>
      </c>
      <c r="E10" s="2">
        <f>2+(B10*2)</f>
        <v>4</v>
      </c>
      <c r="F10" s="2">
        <f>B10*1</f>
        <v>1</v>
      </c>
    </row>
    <row r="11" spans="1:6" ht="21">
      <c r="A11" s="7" t="s">
        <v>41</v>
      </c>
      <c r="B11" s="2"/>
      <c r="C11" s="2"/>
      <c r="D11" s="2"/>
      <c r="E11" s="2"/>
      <c r="F11" s="8"/>
    </row>
    <row r="12" spans="1:6">
      <c r="A12" s="10"/>
      <c r="B12" s="11">
        <v>1</v>
      </c>
      <c r="C12" s="2">
        <v>1</v>
      </c>
      <c r="D12" s="2">
        <v>0</v>
      </c>
      <c r="E12" s="2">
        <v>0</v>
      </c>
      <c r="F12" s="8"/>
    </row>
    <row r="13" spans="1:6" ht="21">
      <c r="A13" s="7" t="s">
        <v>42</v>
      </c>
      <c r="B13" s="2"/>
      <c r="C13" s="2"/>
      <c r="D13" s="2"/>
      <c r="E13" s="2"/>
      <c r="F13" s="8"/>
    </row>
    <row r="14" spans="1:6">
      <c r="A14" s="10" t="s">
        <v>67</v>
      </c>
      <c r="B14" s="11">
        <v>1</v>
      </c>
      <c r="C14" s="2">
        <f>B14*0.4</f>
        <v>0.4</v>
      </c>
      <c r="D14" s="2">
        <v>0</v>
      </c>
      <c r="E14" s="2">
        <f>VLOOKUP(B14,H72:I76,2,FALSE)</f>
        <v>0</v>
      </c>
      <c r="F14" s="8"/>
    </row>
    <row r="15" spans="1:6" ht="21">
      <c r="A15" s="7" t="s">
        <v>44</v>
      </c>
      <c r="B15" s="2"/>
      <c r="C15" s="2"/>
      <c r="D15" s="2"/>
      <c r="E15" s="2"/>
      <c r="F15" s="8"/>
    </row>
    <row r="16" spans="1:6">
      <c r="A16" s="10" t="s">
        <v>45</v>
      </c>
      <c r="B16" s="11">
        <v>0</v>
      </c>
      <c r="C16" s="2">
        <f>B16*3</f>
        <v>0</v>
      </c>
      <c r="D16" s="2">
        <v>0</v>
      </c>
      <c r="E16" s="2">
        <f>B16*4</f>
        <v>0</v>
      </c>
      <c r="F16" s="8"/>
    </row>
    <row r="17" spans="1:6">
      <c r="A17" s="10" t="s">
        <v>46</v>
      </c>
      <c r="B17" s="11">
        <v>0</v>
      </c>
      <c r="C17" s="2">
        <f>B17*0.25</f>
        <v>0</v>
      </c>
      <c r="D17" s="2">
        <v>0</v>
      </c>
      <c r="E17" s="2">
        <f>B17*1</f>
        <v>0</v>
      </c>
      <c r="F17" s="8"/>
    </row>
    <row r="18" spans="1:6">
      <c r="A18" s="10" t="s">
        <v>47</v>
      </c>
      <c r="B18" s="11">
        <v>0</v>
      </c>
      <c r="C18" s="2">
        <f>B18*1</f>
        <v>0</v>
      </c>
      <c r="D18" s="2">
        <v>0</v>
      </c>
      <c r="E18" s="2">
        <f>B18*1</f>
        <v>0</v>
      </c>
      <c r="F18" s="8"/>
    </row>
    <row r="19" spans="1:6">
      <c r="A19" s="10" t="s">
        <v>48</v>
      </c>
      <c r="B19" s="11">
        <v>0</v>
      </c>
      <c r="C19" s="2">
        <f>B19*0.5</f>
        <v>0</v>
      </c>
      <c r="D19" s="2">
        <v>0</v>
      </c>
      <c r="E19" s="2">
        <f>B19*8</f>
        <v>0</v>
      </c>
      <c r="F19" s="8"/>
    </row>
    <row r="20" spans="1:6" ht="28.8">
      <c r="A20" s="10" t="s">
        <v>68</v>
      </c>
      <c r="B20" s="11">
        <v>0</v>
      </c>
      <c r="C20" s="2">
        <f>B20*5</f>
        <v>0</v>
      </c>
      <c r="D20" s="2">
        <v>0</v>
      </c>
      <c r="E20" s="2">
        <f>B20*8</f>
        <v>0</v>
      </c>
      <c r="F20" s="8"/>
    </row>
    <row r="21" spans="1:6" ht="28.8">
      <c r="A21" s="10" t="s">
        <v>69</v>
      </c>
      <c r="B21" s="11">
        <v>0</v>
      </c>
      <c r="C21" s="2">
        <f>B21*7</f>
        <v>0</v>
      </c>
      <c r="D21" s="2">
        <f>B21*1</f>
        <v>0</v>
      </c>
      <c r="E21" s="2">
        <f>B21*10</f>
        <v>0</v>
      </c>
      <c r="F21" s="8"/>
    </row>
    <row r="22" spans="1:6">
      <c r="A22" s="10" t="s">
        <v>70</v>
      </c>
      <c r="B22" s="11">
        <v>0</v>
      </c>
      <c r="C22" s="2">
        <f>B22*5</f>
        <v>0</v>
      </c>
      <c r="D22" s="2">
        <f>B22*1</f>
        <v>0</v>
      </c>
      <c r="E22" s="2">
        <f>B22*10</f>
        <v>0</v>
      </c>
      <c r="F22" s="8"/>
    </row>
    <row r="23" spans="1:6" ht="21">
      <c r="A23" s="7" t="s">
        <v>19</v>
      </c>
      <c r="B23" s="2"/>
      <c r="C23" s="2"/>
      <c r="D23" s="2"/>
      <c r="E23" s="2"/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50</v>
      </c>
      <c r="B25" s="11">
        <v>0</v>
      </c>
      <c r="C25" s="2">
        <f>B25*1</f>
        <v>0</v>
      </c>
      <c r="D25" s="2">
        <f>B25*0</f>
        <v>0</v>
      </c>
      <c r="E25" s="2">
        <f>B25*1</f>
        <v>0</v>
      </c>
      <c r="F25" s="8"/>
    </row>
    <row r="26" spans="1:6" ht="28.8">
      <c r="A26" s="10" t="s">
        <v>51</v>
      </c>
      <c r="B26" s="11">
        <v>0</v>
      </c>
      <c r="C26" s="2">
        <f>B26*1</f>
        <v>0</v>
      </c>
      <c r="D26" s="2">
        <f>B26*0</f>
        <v>0</v>
      </c>
      <c r="E26" s="2">
        <f>B26*1</f>
        <v>0</v>
      </c>
      <c r="F26" s="8"/>
    </row>
    <row r="27" spans="1:6" ht="43.2">
      <c r="A27" s="10" t="s">
        <v>52</v>
      </c>
      <c r="B27" s="11">
        <v>0</v>
      </c>
      <c r="C27" s="2">
        <f>B27*0.05</f>
        <v>0</v>
      </c>
      <c r="D27" s="2">
        <f>B27*0</f>
        <v>0</v>
      </c>
      <c r="E27" s="2">
        <f>B27*1</f>
        <v>0</v>
      </c>
      <c r="F27" s="8"/>
    </row>
    <row r="28" spans="1:6" ht="28.8">
      <c r="A28" s="10" t="s">
        <v>53</v>
      </c>
      <c r="B28" s="11">
        <v>0</v>
      </c>
      <c r="C28" s="2">
        <f>B28*0.1</f>
        <v>0</v>
      </c>
      <c r="D28" s="2">
        <f>B28*0</f>
        <v>0</v>
      </c>
      <c r="E28" s="2">
        <f>B28*8</f>
        <v>0</v>
      </c>
      <c r="F28" s="8"/>
    </row>
    <row r="29" spans="1:6">
      <c r="A29" s="10" t="s">
        <v>54</v>
      </c>
      <c r="B29" s="11">
        <v>0</v>
      </c>
      <c r="C29" s="2">
        <f>B29*12</f>
        <v>0</v>
      </c>
      <c r="D29" s="2">
        <f>B29*1</f>
        <v>0</v>
      </c>
      <c r="E29" s="2">
        <f>B29*18</f>
        <v>0</v>
      </c>
      <c r="F29" s="8"/>
    </row>
    <row r="30" spans="1:6">
      <c r="A30" s="10" t="s">
        <v>55</v>
      </c>
      <c r="B30" s="11">
        <v>0</v>
      </c>
      <c r="C30" s="2">
        <f>B30*11</f>
        <v>0</v>
      </c>
      <c r="D30" s="2">
        <f>B30*1</f>
        <v>0</v>
      </c>
      <c r="E30" s="2">
        <f>B30*10</f>
        <v>0</v>
      </c>
      <c r="F30" s="8"/>
    </row>
    <row r="31" spans="1:6" ht="43.2">
      <c r="A31" s="10" t="s">
        <v>56</v>
      </c>
      <c r="B31" s="11">
        <v>0</v>
      </c>
      <c r="C31" s="2">
        <f>B31*6</f>
        <v>0</v>
      </c>
      <c r="D31" s="2">
        <f>B31*1</f>
        <v>0</v>
      </c>
      <c r="E31" s="2">
        <f>B31*15</f>
        <v>0</v>
      </c>
      <c r="F31" s="8"/>
    </row>
    <row r="32" spans="1:6" ht="21">
      <c r="A32" s="7" t="s">
        <v>36</v>
      </c>
      <c r="B32" s="2"/>
      <c r="C32" s="2"/>
      <c r="D32" s="2"/>
      <c r="E32" s="2"/>
      <c r="F32" s="8"/>
    </row>
    <row r="33" spans="1:6">
      <c r="A33" s="9" t="s">
        <v>57</v>
      </c>
      <c r="B33" s="11">
        <v>0</v>
      </c>
      <c r="C33" s="2">
        <f>B33*7</f>
        <v>0</v>
      </c>
      <c r="D33" s="2">
        <v>0</v>
      </c>
      <c r="E33" s="2">
        <f>B33*1</f>
        <v>0</v>
      </c>
      <c r="F33" s="8"/>
    </row>
    <row r="34" spans="1:6">
      <c r="A34" s="10" t="s">
        <v>58</v>
      </c>
      <c r="B34" s="11">
        <v>0</v>
      </c>
      <c r="C34" s="2">
        <f>B34*0.25</f>
        <v>0</v>
      </c>
      <c r="D34" s="2">
        <v>0</v>
      </c>
      <c r="E34" s="2">
        <f>B34*1</f>
        <v>0</v>
      </c>
      <c r="F34" s="8"/>
    </row>
    <row r="35" spans="1:6" ht="21">
      <c r="A35" s="7" t="s">
        <v>28</v>
      </c>
      <c r="F35" s="8"/>
    </row>
    <row r="36" spans="1:6">
      <c r="A36" s="9" t="s">
        <v>29</v>
      </c>
      <c r="B36">
        <f>80*10</f>
        <v>800</v>
      </c>
      <c r="F36" s="8"/>
    </row>
    <row r="37" spans="1:6">
      <c r="A37" s="9" t="s">
        <v>30</v>
      </c>
      <c r="B37">
        <f>B36*0.75</f>
        <v>600</v>
      </c>
      <c r="F37" s="8"/>
    </row>
    <row r="38" spans="1:6">
      <c r="A38" s="9" t="s">
        <v>31</v>
      </c>
      <c r="B38">
        <f>B36*0.5</f>
        <v>400</v>
      </c>
      <c r="F38" s="8"/>
    </row>
    <row r="39" spans="1:6">
      <c r="A39" s="9" t="s">
        <v>32</v>
      </c>
      <c r="B39">
        <f>B36*0.25</f>
        <v>200</v>
      </c>
      <c r="F39" s="8"/>
    </row>
    <row r="40" spans="1:6" ht="21">
      <c r="A40" s="7" t="s">
        <v>33</v>
      </c>
      <c r="F40" s="8"/>
    </row>
    <row r="41" spans="1:6">
      <c r="A41" s="9"/>
      <c r="F41" s="8"/>
    </row>
    <row r="42" spans="1:6">
      <c r="A42" s="9"/>
      <c r="F42" s="8"/>
    </row>
    <row r="43" spans="1:6">
      <c r="A43" s="12"/>
      <c r="B43" s="13"/>
      <c r="C43" s="13"/>
      <c r="D43" s="13"/>
      <c r="E43" s="13"/>
      <c r="F43" s="14"/>
    </row>
    <row r="71" spans="2:9">
      <c r="B71" s="15" t="s">
        <v>34</v>
      </c>
      <c r="C71" s="15" t="s">
        <v>71</v>
      </c>
      <c r="D71" s="15"/>
      <c r="E71" s="15" t="s">
        <v>34</v>
      </c>
      <c r="F71" s="15"/>
      <c r="G71" s="15"/>
      <c r="H71" s="15" t="s">
        <v>34</v>
      </c>
      <c r="I71" s="15"/>
    </row>
    <row r="72" spans="2:9">
      <c r="B72" s="15">
        <v>1</v>
      </c>
      <c r="C72" s="15">
        <v>9</v>
      </c>
      <c r="D72" s="15"/>
      <c r="E72" s="15">
        <v>1</v>
      </c>
      <c r="F72" s="15">
        <v>0</v>
      </c>
      <c r="G72" s="15"/>
      <c r="H72" s="15">
        <v>1</v>
      </c>
      <c r="I72" s="15">
        <v>0</v>
      </c>
    </row>
    <row r="73" spans="2:9">
      <c r="B73" s="15">
        <v>2</v>
      </c>
      <c r="C73" s="15">
        <v>14</v>
      </c>
      <c r="D73" s="15"/>
      <c r="E73" s="15">
        <v>2</v>
      </c>
      <c r="F73" s="15">
        <v>8</v>
      </c>
      <c r="G73" s="15"/>
      <c r="H73" s="15">
        <v>2</v>
      </c>
      <c r="I73" s="15">
        <v>4</v>
      </c>
    </row>
    <row r="74" spans="2:9">
      <c r="B74" s="15">
        <v>3</v>
      </c>
      <c r="C74" s="15">
        <v>18</v>
      </c>
      <c r="D74" s="15"/>
      <c r="E74" s="15"/>
      <c r="F74" s="15"/>
      <c r="G74" s="15"/>
      <c r="H74" s="15">
        <v>3</v>
      </c>
      <c r="I74" s="15">
        <v>6</v>
      </c>
    </row>
    <row r="75" spans="2:9">
      <c r="B75" s="15">
        <v>4</v>
      </c>
      <c r="C75" s="15">
        <v>23</v>
      </c>
      <c r="D75" s="15"/>
      <c r="E75" s="15"/>
      <c r="F75" s="15"/>
      <c r="G75" s="15"/>
      <c r="H75" s="15">
        <v>4</v>
      </c>
      <c r="I75" s="15">
        <v>8</v>
      </c>
    </row>
    <row r="76" spans="2:9">
      <c r="B76" s="15">
        <v>5</v>
      </c>
      <c r="C76" s="15">
        <v>28</v>
      </c>
      <c r="D76" s="15"/>
      <c r="E76" s="15"/>
      <c r="F76" s="15"/>
      <c r="G76" s="15"/>
      <c r="H76" s="15">
        <v>5</v>
      </c>
      <c r="I76" s="15">
        <v>10</v>
      </c>
    </row>
    <row r="78" spans="2:9">
      <c r="B78" s="15">
        <v>7</v>
      </c>
      <c r="C78" s="15">
        <v>8</v>
      </c>
      <c r="D78" s="15"/>
      <c r="E78" s="15"/>
      <c r="F78" s="15"/>
      <c r="G78" s="15"/>
      <c r="H78" s="15"/>
      <c r="I78" s="15"/>
    </row>
  </sheetData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>
  <dimension ref="A1:L78"/>
  <sheetViews>
    <sheetView topLeftCell="A28" workbookViewId="0">
      <selection activeCell="B37" sqref="B37"/>
    </sheetView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7.33203125" bestFit="1" customWidth="1"/>
    <col min="6" max="6" width="7.10937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72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2"/>
      <c r="C2" s="2" t="s">
        <v>6</v>
      </c>
      <c r="D2" s="2" t="s">
        <v>7</v>
      </c>
      <c r="E2" s="2" t="s">
        <v>8</v>
      </c>
      <c r="F2" s="8"/>
    </row>
    <row r="3" spans="1:6">
      <c r="A3" s="9" t="s">
        <v>9</v>
      </c>
      <c r="B3" s="2"/>
      <c r="C3" s="3">
        <f>C5+C8+C10+(SUM(C11:C34))</f>
        <v>19.95</v>
      </c>
      <c r="D3" s="3">
        <f>SUM(D5:D42)</f>
        <v>3</v>
      </c>
      <c r="E3" s="3">
        <f>SUM(E5:E34)</f>
        <v>22</v>
      </c>
      <c r="F3" s="8"/>
    </row>
    <row r="4" spans="1:6" ht="21">
      <c r="A4" s="7" t="s">
        <v>10</v>
      </c>
      <c r="B4" s="2" t="s">
        <v>11</v>
      </c>
      <c r="C4" s="2" t="s">
        <v>6</v>
      </c>
      <c r="D4" s="2" t="s">
        <v>7</v>
      </c>
      <c r="E4" s="2" t="s">
        <v>8</v>
      </c>
      <c r="F4" s="8"/>
    </row>
    <row r="5" spans="1:6" ht="115.2">
      <c r="A5" s="10" t="s">
        <v>73</v>
      </c>
      <c r="B5" s="2">
        <v>1</v>
      </c>
      <c r="C5" s="2">
        <v>4</v>
      </c>
      <c r="D5" s="2">
        <v>3</v>
      </c>
      <c r="E5" s="2">
        <v>17</v>
      </c>
      <c r="F5" s="8"/>
    </row>
    <row r="6" spans="1:6" ht="21">
      <c r="A6" s="7" t="s">
        <v>13</v>
      </c>
      <c r="B6" s="2">
        <v>1</v>
      </c>
      <c r="C6" s="2">
        <f>90-C3</f>
        <v>70.05</v>
      </c>
      <c r="D6" s="2">
        <v>0</v>
      </c>
      <c r="E6" s="2">
        <v>0</v>
      </c>
      <c r="F6" s="8"/>
    </row>
    <row r="7" spans="1:6" ht="21">
      <c r="A7" s="7" t="s">
        <v>14</v>
      </c>
      <c r="B7" s="2"/>
      <c r="C7" s="2"/>
      <c r="D7" s="2"/>
      <c r="E7" s="2"/>
      <c r="F7" s="8"/>
    </row>
    <row r="8" spans="1:6">
      <c r="A8" s="10" t="s">
        <v>65</v>
      </c>
      <c r="B8" s="11">
        <v>1</v>
      </c>
      <c r="C8" s="2">
        <f>B8*4.5</f>
        <v>4.5</v>
      </c>
      <c r="D8" s="2">
        <v>0</v>
      </c>
      <c r="E8" s="2">
        <f>VLOOKUP(B8,E71:F73,2, FALSE)</f>
        <v>0</v>
      </c>
      <c r="F8" s="8"/>
    </row>
    <row r="9" spans="1:6" ht="21">
      <c r="A9" s="7" t="s">
        <v>16</v>
      </c>
      <c r="B9" s="11"/>
      <c r="C9" s="2"/>
      <c r="D9" s="2"/>
      <c r="E9" s="2"/>
      <c r="F9" s="2" t="s">
        <v>17</v>
      </c>
    </row>
    <row r="10" spans="1:6" ht="28.8">
      <c r="A10" s="10" t="s">
        <v>66</v>
      </c>
      <c r="B10" s="11">
        <v>1</v>
      </c>
      <c r="C10" s="2">
        <f>VLOOKUP(B10,B71:C76,2,FALSE)</f>
        <v>10</v>
      </c>
      <c r="D10" s="2">
        <f>B10*0</f>
        <v>0</v>
      </c>
      <c r="E10" s="2">
        <f>VLOOKUP(B15,H72:I76,2,FALSE)</f>
        <v>5</v>
      </c>
      <c r="F10" s="2">
        <f>B10*1</f>
        <v>1</v>
      </c>
    </row>
    <row r="11" spans="1:6">
      <c r="A11" s="10" t="s">
        <v>74</v>
      </c>
      <c r="B11" s="11">
        <v>0</v>
      </c>
      <c r="C11" s="2">
        <f>B11*19</f>
        <v>0</v>
      </c>
      <c r="D11" s="2">
        <f>B11*1</f>
        <v>0</v>
      </c>
      <c r="E11" s="2">
        <f>B11*19</f>
        <v>0</v>
      </c>
      <c r="F11" s="8"/>
    </row>
    <row r="12" spans="1:6" ht="21">
      <c r="A12" s="7" t="s">
        <v>41</v>
      </c>
      <c r="B12" s="11"/>
      <c r="C12" s="2"/>
      <c r="D12" s="2"/>
      <c r="E12" s="2"/>
      <c r="F12" s="8"/>
    </row>
    <row r="13" spans="1:6">
      <c r="A13" s="10"/>
      <c r="B13" s="11">
        <v>1</v>
      </c>
      <c r="C13" s="2">
        <v>1</v>
      </c>
      <c r="D13" s="2">
        <v>0</v>
      </c>
      <c r="E13" s="2">
        <v>0</v>
      </c>
      <c r="F13" s="8"/>
    </row>
    <row r="14" spans="1:6" ht="21">
      <c r="A14" s="7" t="s">
        <v>42</v>
      </c>
      <c r="B14" s="11"/>
      <c r="C14" s="2"/>
      <c r="D14" s="2"/>
      <c r="E14" s="2"/>
      <c r="F14" s="8"/>
    </row>
    <row r="15" spans="1:6">
      <c r="A15" s="10" t="s">
        <v>67</v>
      </c>
      <c r="B15" s="11">
        <v>1</v>
      </c>
      <c r="C15" s="2">
        <f>VLOOKUP(B15,K71:L76,2,FALSE)</f>
        <v>0.45</v>
      </c>
      <c r="D15" s="2">
        <v>0</v>
      </c>
      <c r="E15" s="2">
        <f>(B15*4)-4</f>
        <v>0</v>
      </c>
      <c r="F15" s="8"/>
    </row>
    <row r="16" spans="1:6" ht="21">
      <c r="A16" s="7" t="s">
        <v>44</v>
      </c>
      <c r="B16" s="11"/>
      <c r="C16" s="2"/>
      <c r="D16" s="2"/>
      <c r="E16" s="2"/>
      <c r="F16" s="8"/>
    </row>
    <row r="17" spans="1:6">
      <c r="A17" s="10" t="s">
        <v>45</v>
      </c>
      <c r="B17" s="11">
        <v>0</v>
      </c>
      <c r="C17" s="2">
        <f>B17*3</f>
        <v>0</v>
      </c>
      <c r="D17" s="2">
        <v>0</v>
      </c>
      <c r="E17" s="2">
        <f>B17*4</f>
        <v>0</v>
      </c>
      <c r="F17" s="8"/>
    </row>
    <row r="18" spans="1:6">
      <c r="A18" s="10" t="s">
        <v>46</v>
      </c>
      <c r="B18" s="11">
        <v>0</v>
      </c>
      <c r="C18" s="2">
        <f>B18*0.25</f>
        <v>0</v>
      </c>
      <c r="D18" s="2">
        <v>0</v>
      </c>
      <c r="E18" s="2">
        <f>B18*1</f>
        <v>0</v>
      </c>
      <c r="F18" s="8"/>
    </row>
    <row r="19" spans="1:6">
      <c r="A19" s="10" t="s">
        <v>48</v>
      </c>
      <c r="B19" s="11">
        <v>0</v>
      </c>
      <c r="C19" s="2">
        <f>B19*0.5</f>
        <v>0</v>
      </c>
      <c r="D19" s="2">
        <v>0</v>
      </c>
      <c r="E19" s="2">
        <f>B19*8</f>
        <v>0</v>
      </c>
      <c r="F19" s="8"/>
    </row>
    <row r="20" spans="1:6" ht="28.8">
      <c r="A20" s="10" t="s">
        <v>68</v>
      </c>
      <c r="B20" s="11">
        <v>0</v>
      </c>
      <c r="C20" s="2">
        <f>B20*5</f>
        <v>0</v>
      </c>
      <c r="D20" s="2">
        <v>0</v>
      </c>
      <c r="E20" s="2">
        <f>B20*8</f>
        <v>0</v>
      </c>
      <c r="F20" s="8"/>
    </row>
    <row r="21" spans="1:6" ht="28.8">
      <c r="A21" s="10" t="s">
        <v>69</v>
      </c>
      <c r="B21" s="11">
        <v>0</v>
      </c>
      <c r="C21" s="2">
        <f>B21*7</f>
        <v>0</v>
      </c>
      <c r="D21" s="2">
        <f>B21*1</f>
        <v>0</v>
      </c>
      <c r="E21" s="2">
        <f>B21*10</f>
        <v>0</v>
      </c>
      <c r="F21" s="8"/>
    </row>
    <row r="22" spans="1:6">
      <c r="A22" s="10" t="s">
        <v>70</v>
      </c>
      <c r="B22" s="11">
        <v>0</v>
      </c>
      <c r="C22" s="2">
        <f>B22*5</f>
        <v>0</v>
      </c>
      <c r="D22" s="2">
        <f>B22*1</f>
        <v>0</v>
      </c>
      <c r="E22" s="2">
        <f>B22*10</f>
        <v>0</v>
      </c>
      <c r="F22" s="8"/>
    </row>
    <row r="23" spans="1:6" ht="21">
      <c r="A23" s="7" t="s">
        <v>19</v>
      </c>
      <c r="B23" s="11"/>
      <c r="C23" s="2"/>
      <c r="D23" s="2"/>
      <c r="E23" s="2"/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50</v>
      </c>
      <c r="B25" s="11">
        <v>0</v>
      </c>
      <c r="C25" s="2">
        <f>B25*1</f>
        <v>0</v>
      </c>
      <c r="D25" s="2">
        <f>B25*0</f>
        <v>0</v>
      </c>
      <c r="E25" s="2">
        <f>B25*1</f>
        <v>0</v>
      </c>
      <c r="F25" s="8"/>
    </row>
    <row r="26" spans="1:6" ht="28.8">
      <c r="A26" s="10" t="s">
        <v>51</v>
      </c>
      <c r="B26" s="11">
        <v>0</v>
      </c>
      <c r="C26" s="2">
        <f>B26*1</f>
        <v>0</v>
      </c>
      <c r="D26" s="2">
        <f>B26*0</f>
        <v>0</v>
      </c>
      <c r="E26" s="2">
        <f>B26*1</f>
        <v>0</v>
      </c>
      <c r="F26" s="8"/>
    </row>
    <row r="27" spans="1:6" ht="43.2">
      <c r="A27" s="10" t="s">
        <v>52</v>
      </c>
      <c r="B27" s="11">
        <v>0</v>
      </c>
      <c r="C27" s="2">
        <f>B27*0.05</f>
        <v>0</v>
      </c>
      <c r="D27" s="2">
        <f>B27*0</f>
        <v>0</v>
      </c>
      <c r="E27" s="2">
        <f>B27*1</f>
        <v>0</v>
      </c>
      <c r="F27" s="8"/>
    </row>
    <row r="28" spans="1:6" ht="28.8">
      <c r="A28" s="10" t="s">
        <v>53</v>
      </c>
      <c r="B28" s="11">
        <v>0</v>
      </c>
      <c r="C28" s="2">
        <f>B28*0.1</f>
        <v>0</v>
      </c>
      <c r="D28" s="2">
        <f>B28*0</f>
        <v>0</v>
      </c>
      <c r="E28" s="2">
        <f>B28*8</f>
        <v>0</v>
      </c>
      <c r="F28" s="8"/>
    </row>
    <row r="29" spans="1:6">
      <c r="A29" s="10" t="s">
        <v>54</v>
      </c>
      <c r="B29" s="11">
        <v>0</v>
      </c>
      <c r="C29" s="2">
        <f>B29*12</f>
        <v>0</v>
      </c>
      <c r="D29" s="2">
        <f>B29*1</f>
        <v>0</v>
      </c>
      <c r="E29" s="2">
        <f>B29*18</f>
        <v>0</v>
      </c>
      <c r="F29" s="8"/>
    </row>
    <row r="30" spans="1:6">
      <c r="A30" s="10" t="s">
        <v>55</v>
      </c>
      <c r="B30" s="11">
        <v>0</v>
      </c>
      <c r="C30" s="2">
        <f>B30*11</f>
        <v>0</v>
      </c>
      <c r="D30" s="2">
        <f>B30*1</f>
        <v>0</v>
      </c>
      <c r="E30" s="2">
        <f>B30*10</f>
        <v>0</v>
      </c>
      <c r="F30" s="8"/>
    </row>
    <row r="31" spans="1:6" ht="43.2">
      <c r="A31" s="10" t="s">
        <v>56</v>
      </c>
      <c r="B31" s="11">
        <v>0</v>
      </c>
      <c r="C31" s="2">
        <f>B31*6</f>
        <v>0</v>
      </c>
      <c r="D31" s="2">
        <f>B31*1</f>
        <v>0</v>
      </c>
      <c r="E31" s="2">
        <f>B31*15</f>
        <v>0</v>
      </c>
      <c r="F31" s="8"/>
    </row>
    <row r="32" spans="1:6" ht="21">
      <c r="A32" s="7" t="s">
        <v>36</v>
      </c>
      <c r="B32" s="11"/>
      <c r="C32" s="2"/>
      <c r="D32" s="2"/>
      <c r="E32" s="2"/>
      <c r="F32" s="8"/>
    </row>
    <row r="33" spans="1:6">
      <c r="A33" s="9" t="s">
        <v>57</v>
      </c>
      <c r="B33" s="11">
        <v>0</v>
      </c>
      <c r="C33" s="2">
        <f>B33*7</f>
        <v>0</v>
      </c>
      <c r="D33" s="2">
        <v>0</v>
      </c>
      <c r="E33" s="2">
        <f>B33*1</f>
        <v>0</v>
      </c>
      <c r="F33" s="8"/>
    </row>
    <row r="34" spans="1:6">
      <c r="A34" s="10" t="s">
        <v>58</v>
      </c>
      <c r="B34" s="11">
        <v>0</v>
      </c>
      <c r="C34" s="2">
        <f>B34*0.25</f>
        <v>0</v>
      </c>
      <c r="D34" s="2">
        <v>0</v>
      </c>
      <c r="E34" s="2">
        <f>B34*1</f>
        <v>0</v>
      </c>
      <c r="F34" s="8"/>
    </row>
    <row r="35" spans="1:6" ht="21">
      <c r="A35" s="7" t="s">
        <v>28</v>
      </c>
      <c r="F35" s="8"/>
    </row>
    <row r="36" spans="1:6">
      <c r="A36" s="9" t="s">
        <v>29</v>
      </c>
      <c r="B36">
        <f>90*10</f>
        <v>900</v>
      </c>
      <c r="F36" s="8"/>
    </row>
    <row r="37" spans="1:6">
      <c r="A37" s="9" t="s">
        <v>30</v>
      </c>
      <c r="B37">
        <f>B36*0.75</f>
        <v>675</v>
      </c>
      <c r="F37" s="8"/>
    </row>
    <row r="38" spans="1:6">
      <c r="A38" s="9" t="s">
        <v>31</v>
      </c>
      <c r="B38">
        <f>B36*0.5</f>
        <v>450</v>
      </c>
      <c r="F38" s="8"/>
    </row>
    <row r="39" spans="1:6">
      <c r="A39" s="9" t="s">
        <v>32</v>
      </c>
      <c r="B39">
        <f>B36*0.25</f>
        <v>225</v>
      </c>
      <c r="F39" s="8"/>
    </row>
    <row r="40" spans="1:6" ht="21">
      <c r="A40" s="7" t="s">
        <v>33</v>
      </c>
      <c r="F40" s="8"/>
    </row>
    <row r="41" spans="1:6">
      <c r="A41" s="9"/>
      <c r="F41" s="8"/>
    </row>
    <row r="42" spans="1:6">
      <c r="A42" s="9"/>
      <c r="F42" s="8"/>
    </row>
    <row r="43" spans="1:6">
      <c r="A43" s="12"/>
      <c r="B43" s="13"/>
      <c r="C43" s="13"/>
      <c r="D43" s="13"/>
      <c r="E43" s="13"/>
      <c r="F43" s="14"/>
    </row>
    <row r="71" spans="2:12">
      <c r="B71" s="15" t="s">
        <v>34</v>
      </c>
      <c r="C71" s="15" t="s">
        <v>71</v>
      </c>
      <c r="D71" s="15"/>
      <c r="E71" s="15" t="s">
        <v>34</v>
      </c>
      <c r="F71" s="15"/>
      <c r="G71" s="15"/>
      <c r="H71" s="15" t="s">
        <v>34</v>
      </c>
      <c r="I71" s="15"/>
      <c r="J71" s="15"/>
      <c r="K71" s="15" t="s">
        <v>34</v>
      </c>
      <c r="L71" s="15"/>
    </row>
    <row r="72" spans="2:12">
      <c r="B72" s="15">
        <v>1</v>
      </c>
      <c r="C72" s="15">
        <v>10</v>
      </c>
      <c r="D72" s="15"/>
      <c r="E72" s="15">
        <v>1</v>
      </c>
      <c r="F72" s="15">
        <v>0</v>
      </c>
      <c r="G72" s="15"/>
      <c r="H72" s="15">
        <v>1</v>
      </c>
      <c r="I72" s="15">
        <v>5</v>
      </c>
      <c r="J72" s="15"/>
      <c r="K72" s="15">
        <v>1</v>
      </c>
      <c r="L72" s="15">
        <v>0.45</v>
      </c>
    </row>
    <row r="73" spans="2:12">
      <c r="B73" s="15">
        <v>2</v>
      </c>
      <c r="C73" s="15">
        <v>15</v>
      </c>
      <c r="D73" s="15"/>
      <c r="E73" s="15">
        <v>2</v>
      </c>
      <c r="F73" s="15">
        <v>9</v>
      </c>
      <c r="G73" s="15"/>
      <c r="H73" s="15">
        <v>2</v>
      </c>
      <c r="I73" s="15">
        <v>7</v>
      </c>
      <c r="J73" s="15"/>
      <c r="K73" s="15">
        <v>2</v>
      </c>
      <c r="L73" s="15">
        <v>0.9</v>
      </c>
    </row>
    <row r="74" spans="2:12">
      <c r="B74" s="15">
        <v>3</v>
      </c>
      <c r="C74" s="15">
        <v>21</v>
      </c>
      <c r="D74" s="15"/>
      <c r="E74" s="15"/>
      <c r="F74" s="15"/>
      <c r="G74" s="15"/>
      <c r="H74" s="15">
        <v>3</v>
      </c>
      <c r="I74" s="15">
        <v>9</v>
      </c>
      <c r="J74" s="15"/>
      <c r="K74" s="15">
        <v>3</v>
      </c>
      <c r="L74" s="15">
        <v>1.35</v>
      </c>
    </row>
    <row r="75" spans="2:12">
      <c r="B75" s="15">
        <v>4</v>
      </c>
      <c r="C75" s="15">
        <v>26</v>
      </c>
      <c r="D75" s="15"/>
      <c r="E75" s="15"/>
      <c r="F75" s="15"/>
      <c r="G75" s="15"/>
      <c r="H75" s="15">
        <v>4</v>
      </c>
      <c r="I75" s="15">
        <v>11</v>
      </c>
      <c r="J75" s="15"/>
      <c r="K75" s="15">
        <v>4</v>
      </c>
      <c r="L75" s="15">
        <v>1.8</v>
      </c>
    </row>
    <row r="76" spans="2:12">
      <c r="B76" s="15">
        <v>5</v>
      </c>
      <c r="C76" s="15">
        <v>32</v>
      </c>
      <c r="D76" s="15"/>
      <c r="E76" s="15"/>
      <c r="F76" s="15"/>
      <c r="G76" s="15"/>
      <c r="H76" s="15">
        <v>5</v>
      </c>
      <c r="I76" s="15">
        <v>15</v>
      </c>
      <c r="J76" s="15"/>
      <c r="K76" s="15">
        <v>5</v>
      </c>
      <c r="L76" s="15">
        <v>2.25</v>
      </c>
    </row>
    <row r="78" spans="2:12">
      <c r="B78" s="15">
        <v>7</v>
      </c>
      <c r="C78" s="15">
        <v>8</v>
      </c>
      <c r="D78" s="15"/>
      <c r="E78" s="15"/>
      <c r="F78" s="15"/>
      <c r="G78" s="15"/>
      <c r="H78" s="15"/>
      <c r="I78" s="15"/>
    </row>
  </sheetData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>
  <dimension ref="A1:L78"/>
  <sheetViews>
    <sheetView topLeftCell="A22" workbookViewId="0">
      <selection activeCell="B37" sqref="B37"/>
    </sheetView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7.33203125" bestFit="1" customWidth="1"/>
    <col min="6" max="6" width="7.10937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75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2"/>
      <c r="C2" s="2" t="s">
        <v>6</v>
      </c>
      <c r="D2" s="2" t="s">
        <v>7</v>
      </c>
      <c r="E2" s="2" t="s">
        <v>8</v>
      </c>
      <c r="F2" s="8"/>
    </row>
    <row r="3" spans="1:6">
      <c r="A3" s="9" t="s">
        <v>9</v>
      </c>
      <c r="B3" s="2"/>
      <c r="C3" s="3">
        <f>C5+C8+C10+(SUM(C11:C34))</f>
        <v>18.399999999999999</v>
      </c>
      <c r="D3" s="3">
        <f>SUM(D5:D42)</f>
        <v>4</v>
      </c>
      <c r="E3" s="3">
        <f>SUM(E5:E34)</f>
        <v>25</v>
      </c>
      <c r="F3" s="8"/>
    </row>
    <row r="4" spans="1:6" ht="21">
      <c r="A4" s="7" t="s">
        <v>10</v>
      </c>
      <c r="B4" s="2" t="s">
        <v>11</v>
      </c>
      <c r="C4" s="2" t="s">
        <v>6</v>
      </c>
      <c r="D4" s="2" t="s">
        <v>7</v>
      </c>
      <c r="E4" s="2" t="s">
        <v>8</v>
      </c>
      <c r="F4" s="8"/>
    </row>
    <row r="5" spans="1:6" ht="115.2">
      <c r="A5" s="10" t="s">
        <v>73</v>
      </c>
      <c r="B5" s="2">
        <v>1</v>
      </c>
      <c r="C5" s="2">
        <v>4</v>
      </c>
      <c r="D5" s="2">
        <v>4</v>
      </c>
      <c r="E5" s="2">
        <v>19</v>
      </c>
      <c r="F5" s="8"/>
    </row>
    <row r="6" spans="1:6" ht="21">
      <c r="A6" s="7" t="s">
        <v>13</v>
      </c>
      <c r="B6" s="2">
        <v>1</v>
      </c>
      <c r="C6" s="2">
        <f>100-C3</f>
        <v>81.599999999999994</v>
      </c>
      <c r="D6" s="2">
        <v>0</v>
      </c>
      <c r="E6" s="2">
        <v>0</v>
      </c>
      <c r="F6" s="8"/>
    </row>
    <row r="7" spans="1:6" ht="21">
      <c r="A7" s="7" t="s">
        <v>14</v>
      </c>
      <c r="B7" s="2"/>
      <c r="C7" s="2"/>
      <c r="D7" s="2"/>
      <c r="E7" s="2"/>
      <c r="F7" s="8"/>
    </row>
    <row r="8" spans="1:6">
      <c r="A8" s="10" t="s">
        <v>61</v>
      </c>
      <c r="B8" s="11">
        <v>1</v>
      </c>
      <c r="C8" s="2">
        <f>B8*4</f>
        <v>4</v>
      </c>
      <c r="D8" s="2">
        <v>0</v>
      </c>
      <c r="E8" s="2">
        <f>VLOOKUP(B8,E71:F75,2, FALSE)</f>
        <v>0</v>
      </c>
      <c r="F8" s="8"/>
    </row>
    <row r="9" spans="1:6" ht="21">
      <c r="A9" s="7" t="s">
        <v>16</v>
      </c>
      <c r="B9" s="11"/>
      <c r="C9" s="2"/>
      <c r="D9" s="2"/>
      <c r="E9" s="2"/>
      <c r="F9" s="2" t="s">
        <v>17</v>
      </c>
    </row>
    <row r="10" spans="1:6" ht="28.8">
      <c r="A10" s="10" t="s">
        <v>76</v>
      </c>
      <c r="B10" s="11">
        <v>1</v>
      </c>
      <c r="C10" s="2">
        <f>VLOOKUP(B10,B71:C76,2,FALSE)</f>
        <v>9</v>
      </c>
      <c r="D10" s="2">
        <f>B10*0</f>
        <v>0</v>
      </c>
      <c r="E10" s="2">
        <f>4+(B10*2)</f>
        <v>6</v>
      </c>
      <c r="F10" s="2">
        <f>B10*1</f>
        <v>1</v>
      </c>
    </row>
    <row r="11" spans="1:6">
      <c r="A11" s="10" t="s">
        <v>74</v>
      </c>
      <c r="B11" s="11">
        <v>0</v>
      </c>
      <c r="C11" s="2">
        <f>B11*20</f>
        <v>0</v>
      </c>
      <c r="D11" s="2">
        <f>B11*1</f>
        <v>0</v>
      </c>
      <c r="E11" s="2">
        <f>B11*20</f>
        <v>0</v>
      </c>
      <c r="F11" s="8"/>
    </row>
    <row r="12" spans="1:6" ht="21">
      <c r="A12" s="7" t="s">
        <v>41</v>
      </c>
      <c r="B12" s="11"/>
      <c r="C12" s="2"/>
      <c r="D12" s="2"/>
      <c r="E12" s="2"/>
      <c r="F12" s="8"/>
    </row>
    <row r="13" spans="1:6">
      <c r="A13" s="10"/>
      <c r="B13" s="11">
        <v>1</v>
      </c>
      <c r="C13" s="2">
        <v>1</v>
      </c>
      <c r="D13" s="2">
        <v>0</v>
      </c>
      <c r="E13" s="2">
        <v>0</v>
      </c>
      <c r="F13" s="8"/>
    </row>
    <row r="14" spans="1:6" ht="21">
      <c r="A14" s="7" t="s">
        <v>42</v>
      </c>
      <c r="B14" s="11"/>
      <c r="C14" s="2"/>
      <c r="D14" s="2"/>
      <c r="E14" s="2"/>
      <c r="F14" s="8"/>
    </row>
    <row r="15" spans="1:6">
      <c r="A15" s="10" t="s">
        <v>67</v>
      </c>
      <c r="B15" s="11">
        <v>1</v>
      </c>
      <c r="C15" s="2">
        <f>B15*0.4</f>
        <v>0.4</v>
      </c>
      <c r="D15" s="2">
        <v>0</v>
      </c>
      <c r="E15" s="2">
        <f>VLOOKUP(B15,K71:L76,2,FALSE)</f>
        <v>0</v>
      </c>
      <c r="F15" s="8"/>
    </row>
    <row r="16" spans="1:6" ht="21">
      <c r="A16" s="7" t="s">
        <v>44</v>
      </c>
      <c r="B16" s="11"/>
      <c r="C16" s="2"/>
      <c r="D16" s="2"/>
      <c r="E16" s="2"/>
      <c r="F16" s="8"/>
    </row>
    <row r="17" spans="1:6">
      <c r="A17" s="10" t="s">
        <v>45</v>
      </c>
      <c r="B17" s="11">
        <v>0</v>
      </c>
      <c r="C17" s="2">
        <f>B17*3</f>
        <v>0</v>
      </c>
      <c r="D17" s="2">
        <v>0</v>
      </c>
      <c r="E17" s="2">
        <f>B17*4</f>
        <v>0</v>
      </c>
      <c r="F17" s="8"/>
    </row>
    <row r="18" spans="1:6">
      <c r="A18" s="10" t="s">
        <v>46</v>
      </c>
      <c r="B18" s="11">
        <v>0</v>
      </c>
      <c r="C18" s="2">
        <f>B18*0.25</f>
        <v>0</v>
      </c>
      <c r="D18" s="2">
        <v>0</v>
      </c>
      <c r="E18" s="2">
        <f>B18*1</f>
        <v>0</v>
      </c>
      <c r="F18" s="8"/>
    </row>
    <row r="19" spans="1:6">
      <c r="A19" s="10" t="s">
        <v>48</v>
      </c>
      <c r="B19" s="11">
        <v>0</v>
      </c>
      <c r="C19" s="2">
        <f>B19*0.5</f>
        <v>0</v>
      </c>
      <c r="D19" s="2">
        <v>0</v>
      </c>
      <c r="E19" s="2">
        <f>B19*8</f>
        <v>0</v>
      </c>
      <c r="F19" s="8"/>
    </row>
    <row r="20" spans="1:6" ht="28.8">
      <c r="A20" s="10" t="s">
        <v>68</v>
      </c>
      <c r="B20" s="11">
        <v>0</v>
      </c>
      <c r="C20" s="2">
        <f>B20*5</f>
        <v>0</v>
      </c>
      <c r="D20" s="2">
        <v>0</v>
      </c>
      <c r="E20" s="2">
        <f>B20*8</f>
        <v>0</v>
      </c>
      <c r="F20" s="8"/>
    </row>
    <row r="21" spans="1:6" ht="28.8">
      <c r="A21" s="10" t="s">
        <v>69</v>
      </c>
      <c r="B21" s="11">
        <v>0</v>
      </c>
      <c r="C21" s="2">
        <f>B21*7</f>
        <v>0</v>
      </c>
      <c r="D21" s="2">
        <f>B21*1</f>
        <v>0</v>
      </c>
      <c r="E21" s="2">
        <f>B21*10</f>
        <v>0</v>
      </c>
      <c r="F21" s="8"/>
    </row>
    <row r="22" spans="1:6">
      <c r="A22" s="10" t="s">
        <v>70</v>
      </c>
      <c r="B22" s="11">
        <v>0</v>
      </c>
      <c r="C22" s="2">
        <f>B22*5</f>
        <v>0</v>
      </c>
      <c r="D22" s="2">
        <f>B22*1</f>
        <v>0</v>
      </c>
      <c r="E22" s="2">
        <f>B22*10</f>
        <v>0</v>
      </c>
      <c r="F22" s="8"/>
    </row>
    <row r="23" spans="1:6" ht="21">
      <c r="A23" s="7" t="s">
        <v>19</v>
      </c>
      <c r="B23" s="11"/>
      <c r="C23" s="2"/>
      <c r="D23" s="2"/>
      <c r="E23" s="2"/>
      <c r="F23" s="8"/>
    </row>
    <row r="24" spans="1:6">
      <c r="A24" s="10" t="s">
        <v>49</v>
      </c>
      <c r="B24" s="11">
        <v>0</v>
      </c>
      <c r="C24" s="2">
        <f>B24*10</f>
        <v>0</v>
      </c>
      <c r="D24" s="2">
        <f>B24*1</f>
        <v>0</v>
      </c>
      <c r="E24" s="2">
        <f>B24*5</f>
        <v>0</v>
      </c>
      <c r="F24" s="8"/>
    </row>
    <row r="25" spans="1:6">
      <c r="A25" s="10" t="s">
        <v>50</v>
      </c>
      <c r="B25" s="11">
        <v>0</v>
      </c>
      <c r="C25" s="2">
        <f>B25*1</f>
        <v>0</v>
      </c>
      <c r="D25" s="2">
        <f>B25*0</f>
        <v>0</v>
      </c>
      <c r="E25" s="2">
        <f>B25*1</f>
        <v>0</v>
      </c>
      <c r="F25" s="8"/>
    </row>
    <row r="26" spans="1:6" ht="28.8">
      <c r="A26" s="10" t="s">
        <v>51</v>
      </c>
      <c r="B26" s="11">
        <v>0</v>
      </c>
      <c r="C26" s="2">
        <f>B26*1</f>
        <v>0</v>
      </c>
      <c r="D26" s="2">
        <f>B26*0</f>
        <v>0</v>
      </c>
      <c r="E26" s="2">
        <f>B26*1</f>
        <v>0</v>
      </c>
      <c r="F26" s="8"/>
    </row>
    <row r="27" spans="1:6" ht="43.2">
      <c r="A27" s="10" t="s">
        <v>52</v>
      </c>
      <c r="B27" s="11">
        <v>0</v>
      </c>
      <c r="C27" s="2">
        <f>B27*0.05</f>
        <v>0</v>
      </c>
      <c r="D27" s="2">
        <f>B27*0</f>
        <v>0</v>
      </c>
      <c r="E27" s="2">
        <f>B27*1</f>
        <v>0</v>
      </c>
      <c r="F27" s="8"/>
    </row>
    <row r="28" spans="1:6" ht="28.8">
      <c r="A28" s="10" t="s">
        <v>53</v>
      </c>
      <c r="B28" s="11">
        <v>0</v>
      </c>
      <c r="C28" s="2">
        <f>B28*0.1</f>
        <v>0</v>
      </c>
      <c r="D28" s="2">
        <f>B28*0</f>
        <v>0</v>
      </c>
      <c r="E28" s="2">
        <f>B28*8</f>
        <v>0</v>
      </c>
      <c r="F28" s="8"/>
    </row>
    <row r="29" spans="1:6">
      <c r="A29" s="10" t="s">
        <v>54</v>
      </c>
      <c r="B29" s="11">
        <v>0</v>
      </c>
      <c r="C29" s="2">
        <f>B29*12</f>
        <v>0</v>
      </c>
      <c r="D29" s="2">
        <f>B29*1</f>
        <v>0</v>
      </c>
      <c r="E29" s="2">
        <f>B29*18</f>
        <v>0</v>
      </c>
      <c r="F29" s="8"/>
    </row>
    <row r="30" spans="1:6">
      <c r="A30" s="10" t="s">
        <v>55</v>
      </c>
      <c r="B30" s="11">
        <v>0</v>
      </c>
      <c r="C30" s="2">
        <f>B30*11</f>
        <v>0</v>
      </c>
      <c r="D30" s="2">
        <f>B30*1</f>
        <v>0</v>
      </c>
      <c r="E30" s="2">
        <f>B30*10</f>
        <v>0</v>
      </c>
      <c r="F30" s="8"/>
    </row>
    <row r="31" spans="1:6" ht="43.2">
      <c r="A31" s="10" t="s">
        <v>56</v>
      </c>
      <c r="B31" s="11">
        <v>0</v>
      </c>
      <c r="C31" s="2">
        <f>B31*6</f>
        <v>0</v>
      </c>
      <c r="D31" s="2">
        <f>B31*1</f>
        <v>0</v>
      </c>
      <c r="E31" s="2">
        <f>B31*15</f>
        <v>0</v>
      </c>
      <c r="F31" s="8"/>
    </row>
    <row r="32" spans="1:6" ht="21">
      <c r="A32" s="7" t="s">
        <v>36</v>
      </c>
      <c r="B32" s="11"/>
      <c r="C32" s="2"/>
      <c r="D32" s="2"/>
      <c r="E32" s="2"/>
      <c r="F32" s="8"/>
    </row>
    <row r="33" spans="1:6">
      <c r="A33" s="9" t="s">
        <v>57</v>
      </c>
      <c r="B33" s="11">
        <v>0</v>
      </c>
      <c r="C33" s="2">
        <f>B33*7</f>
        <v>0</v>
      </c>
      <c r="D33" s="2">
        <v>0</v>
      </c>
      <c r="E33" s="2">
        <f>B33*1</f>
        <v>0</v>
      </c>
      <c r="F33" s="8"/>
    </row>
    <row r="34" spans="1:6">
      <c r="A34" s="10" t="s">
        <v>58</v>
      </c>
      <c r="B34" s="11">
        <v>0</v>
      </c>
      <c r="C34" s="2">
        <f>B34*0.25</f>
        <v>0</v>
      </c>
      <c r="D34" s="2">
        <v>0</v>
      </c>
      <c r="E34" s="2">
        <f>B34*1</f>
        <v>0</v>
      </c>
      <c r="F34" s="8"/>
    </row>
    <row r="35" spans="1:6" ht="21">
      <c r="A35" s="7" t="s">
        <v>28</v>
      </c>
      <c r="F35" s="8"/>
    </row>
    <row r="36" spans="1:6">
      <c r="A36" s="9" t="s">
        <v>29</v>
      </c>
      <c r="B36">
        <f>100*10</f>
        <v>1000</v>
      </c>
      <c r="F36" s="8"/>
    </row>
    <row r="37" spans="1:6">
      <c r="A37" s="9" t="s">
        <v>30</v>
      </c>
      <c r="B37">
        <f>B36*0.75</f>
        <v>750</v>
      </c>
      <c r="F37" s="8"/>
    </row>
    <row r="38" spans="1:6">
      <c r="A38" s="9" t="s">
        <v>31</v>
      </c>
      <c r="B38">
        <f>B36*0.5</f>
        <v>500</v>
      </c>
      <c r="F38" s="8"/>
    </row>
    <row r="39" spans="1:6">
      <c r="A39" s="9" t="s">
        <v>32</v>
      </c>
      <c r="B39">
        <f>B36*0.25</f>
        <v>250</v>
      </c>
      <c r="F39" s="8"/>
    </row>
    <row r="40" spans="1:6" ht="21">
      <c r="A40" s="7" t="s">
        <v>33</v>
      </c>
      <c r="F40" s="8"/>
    </row>
    <row r="41" spans="1:6">
      <c r="A41" s="9"/>
      <c r="F41" s="8"/>
    </row>
    <row r="42" spans="1:6">
      <c r="A42" s="9"/>
      <c r="F42" s="8"/>
    </row>
    <row r="43" spans="1:6">
      <c r="A43" s="12"/>
      <c r="B43" s="13"/>
      <c r="C43" s="13"/>
      <c r="D43" s="13"/>
      <c r="E43" s="13"/>
      <c r="F43" s="14"/>
    </row>
    <row r="71" spans="2:12">
      <c r="B71" s="15" t="s">
        <v>34</v>
      </c>
      <c r="C71" s="15" t="s">
        <v>71</v>
      </c>
      <c r="D71" s="15"/>
      <c r="E71" s="15" t="s">
        <v>34</v>
      </c>
      <c r="F71" s="15"/>
      <c r="G71" s="15"/>
      <c r="H71" s="15" t="s">
        <v>34</v>
      </c>
      <c r="I71" s="15"/>
      <c r="J71" s="15"/>
      <c r="K71" s="15" t="s">
        <v>34</v>
      </c>
      <c r="L71" s="15"/>
    </row>
    <row r="72" spans="2:12">
      <c r="B72" s="15">
        <v>1</v>
      </c>
      <c r="C72" s="15">
        <v>9</v>
      </c>
      <c r="D72" s="15"/>
      <c r="E72" s="15">
        <v>1</v>
      </c>
      <c r="F72" s="15">
        <v>0</v>
      </c>
      <c r="G72" s="15"/>
      <c r="H72" s="15">
        <v>1</v>
      </c>
      <c r="I72" s="15">
        <v>5</v>
      </c>
      <c r="J72" s="15"/>
      <c r="K72" s="15">
        <v>1</v>
      </c>
      <c r="L72" s="15">
        <v>0</v>
      </c>
    </row>
    <row r="73" spans="2:12">
      <c r="B73" s="15">
        <v>2</v>
      </c>
      <c r="C73" s="15">
        <v>13</v>
      </c>
      <c r="D73" s="15"/>
      <c r="E73" s="15">
        <v>2</v>
      </c>
      <c r="F73" s="15">
        <v>8</v>
      </c>
      <c r="G73" s="15"/>
      <c r="H73" s="15">
        <v>2</v>
      </c>
      <c r="I73" s="15">
        <v>7</v>
      </c>
      <c r="J73" s="15"/>
      <c r="K73" s="15">
        <v>2</v>
      </c>
      <c r="L73" s="15">
        <v>4</v>
      </c>
    </row>
    <row r="74" spans="2:12">
      <c r="B74" s="15">
        <v>3</v>
      </c>
      <c r="C74" s="15">
        <v>17</v>
      </c>
      <c r="D74" s="15"/>
      <c r="E74" s="15">
        <v>3</v>
      </c>
      <c r="F74" s="15">
        <v>12</v>
      </c>
      <c r="G74" s="15"/>
      <c r="H74" s="15">
        <v>3</v>
      </c>
      <c r="I74" s="15">
        <v>9</v>
      </c>
      <c r="J74" s="15"/>
      <c r="K74" s="15">
        <v>3</v>
      </c>
      <c r="L74" s="15">
        <v>6</v>
      </c>
    </row>
    <row r="75" spans="2:12">
      <c r="B75" s="15">
        <v>4</v>
      </c>
      <c r="C75" s="15">
        <v>21</v>
      </c>
      <c r="D75" s="15"/>
      <c r="E75" s="15">
        <v>4</v>
      </c>
      <c r="F75" s="15">
        <v>16</v>
      </c>
      <c r="G75" s="15"/>
      <c r="H75" s="15">
        <v>4</v>
      </c>
      <c r="I75" s="15">
        <v>11</v>
      </c>
      <c r="J75" s="15"/>
      <c r="K75" s="15">
        <v>4</v>
      </c>
      <c r="L75" s="15">
        <v>8</v>
      </c>
    </row>
    <row r="76" spans="2:12">
      <c r="B76" s="15">
        <v>5</v>
      </c>
      <c r="C76" s="15">
        <v>25</v>
      </c>
      <c r="D76" s="15"/>
      <c r="E76" s="15"/>
      <c r="F76" s="15"/>
      <c r="G76" s="15"/>
      <c r="H76" s="15">
        <v>5</v>
      </c>
      <c r="I76" s="15">
        <v>15</v>
      </c>
      <c r="J76" s="15"/>
      <c r="K76" s="15">
        <v>5</v>
      </c>
      <c r="L76" s="15">
        <v>10</v>
      </c>
    </row>
    <row r="78" spans="2:12">
      <c r="B78" s="15">
        <v>7</v>
      </c>
      <c r="C78" s="15">
        <v>8</v>
      </c>
      <c r="D78" s="15"/>
      <c r="E78" s="15"/>
      <c r="F78" s="15"/>
      <c r="G78" s="15"/>
      <c r="H78" s="15"/>
      <c r="I78" s="15"/>
    </row>
  </sheetData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6"/>
  <sheetViews>
    <sheetView topLeftCell="A34" workbookViewId="0">
      <selection activeCell="B45" sqref="B45"/>
    </sheetView>
  </sheetViews>
  <sheetFormatPr defaultRowHeight="14.4"/>
  <cols>
    <col min="1" max="1" width="31.77734375" bestFit="1" customWidth="1"/>
    <col min="2" max="2" width="15.6640625" bestFit="1" customWidth="1"/>
    <col min="3" max="3" width="11.77734375" bestFit="1" customWidth="1"/>
    <col min="4" max="4" width="17.33203125" bestFit="1" customWidth="1"/>
    <col min="5" max="5" width="7.33203125" bestFit="1" customWidth="1"/>
    <col min="6" max="6" width="7.109375" bestFit="1" customWidth="1"/>
    <col min="7" max="7" width="8.88671875" customWidth="1"/>
    <col min="8" max="8" width="6.33203125" bestFit="1" customWidth="1"/>
    <col min="9" max="9" width="3.44140625" bestFit="1" customWidth="1"/>
    <col min="10" max="10" width="8.88671875" customWidth="1"/>
    <col min="11" max="12" width="9" bestFit="1" customWidth="1"/>
    <col min="13" max="13" width="8.88671875" customWidth="1"/>
  </cols>
  <sheetData>
    <row r="1" spans="1:6" ht="25.8">
      <c r="A1" s="1" t="s">
        <v>77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2"/>
      <c r="C2" s="2" t="s">
        <v>6</v>
      </c>
      <c r="D2" s="2" t="s">
        <v>7</v>
      </c>
      <c r="E2" s="2" t="s">
        <v>8</v>
      </c>
      <c r="F2" s="8"/>
    </row>
    <row r="3" spans="1:6">
      <c r="A3" s="9" t="s">
        <v>9</v>
      </c>
      <c r="B3" s="2"/>
      <c r="C3" s="3">
        <f>C5+C8+C10+(SUM(C11:C42))</f>
        <v>33</v>
      </c>
      <c r="D3" s="3">
        <f>SUM(D5:D42)</f>
        <v>4</v>
      </c>
      <c r="E3" s="3">
        <f>SUM(E5:E45)</f>
        <v>29</v>
      </c>
      <c r="F3" s="8"/>
    </row>
    <row r="4" spans="1:6" ht="21">
      <c r="A4" s="7" t="s">
        <v>10</v>
      </c>
      <c r="B4" s="2" t="s">
        <v>11</v>
      </c>
      <c r="C4" s="2" t="s">
        <v>6</v>
      </c>
      <c r="D4" s="2" t="s">
        <v>7</v>
      </c>
      <c r="E4" s="2" t="s">
        <v>8</v>
      </c>
      <c r="F4" s="8"/>
    </row>
    <row r="5" spans="1:6" ht="115.2">
      <c r="A5" s="10" t="s">
        <v>73</v>
      </c>
      <c r="B5" s="2">
        <v>1</v>
      </c>
      <c r="C5" s="2">
        <v>8.4</v>
      </c>
      <c r="D5" s="2">
        <v>4</v>
      </c>
      <c r="E5" s="2">
        <v>21</v>
      </c>
      <c r="F5" s="8"/>
    </row>
    <row r="6" spans="1:6" ht="21">
      <c r="A6" s="7" t="s">
        <v>13</v>
      </c>
      <c r="B6" s="2">
        <v>1</v>
      </c>
      <c r="C6" s="2">
        <f>120-C3</f>
        <v>87</v>
      </c>
      <c r="D6" s="2">
        <v>0</v>
      </c>
      <c r="E6" s="2">
        <v>0</v>
      </c>
      <c r="F6" s="8"/>
    </row>
    <row r="7" spans="1:6" ht="21">
      <c r="A7" s="7" t="s">
        <v>14</v>
      </c>
      <c r="B7" s="2"/>
      <c r="C7" s="2"/>
      <c r="D7" s="2"/>
      <c r="E7" s="2"/>
      <c r="F7" s="8"/>
    </row>
    <row r="8" spans="1:6">
      <c r="A8" s="10" t="s">
        <v>61</v>
      </c>
      <c r="B8" s="11">
        <v>1</v>
      </c>
      <c r="C8" s="2">
        <f>B8*6</f>
        <v>6</v>
      </c>
      <c r="D8" s="2">
        <v>0</v>
      </c>
      <c r="E8" s="2">
        <f>VLOOKUP(B8,E79:F83,2, FALSE)</f>
        <v>0</v>
      </c>
      <c r="F8" s="8"/>
    </row>
    <row r="9" spans="1:6" ht="21">
      <c r="A9" s="7" t="s">
        <v>16</v>
      </c>
      <c r="B9" s="11"/>
      <c r="C9" s="2"/>
      <c r="D9" s="2"/>
      <c r="E9" s="2"/>
      <c r="F9" s="16" t="s">
        <v>17</v>
      </c>
    </row>
    <row r="10" spans="1:6" ht="28.8">
      <c r="A10" s="10" t="s">
        <v>76</v>
      </c>
      <c r="B10" s="11">
        <v>1</v>
      </c>
      <c r="C10" s="2">
        <f>VLOOKUP(B10,B79:C84,2,FALSE)</f>
        <v>17</v>
      </c>
      <c r="D10" s="2">
        <f>B10*0</f>
        <v>0</v>
      </c>
      <c r="E10" s="2">
        <f>VLOOKUP(B10,B72:C76,2,FALSE)</f>
        <v>8</v>
      </c>
      <c r="F10" s="16">
        <f>B10*1</f>
        <v>1</v>
      </c>
    </row>
    <row r="11" spans="1:6">
      <c r="A11" s="10" t="s">
        <v>74</v>
      </c>
      <c r="B11" s="11">
        <v>0</v>
      </c>
      <c r="C11" s="2">
        <f>B11*22</f>
        <v>0</v>
      </c>
      <c r="D11" s="2">
        <f>B11*1</f>
        <v>0</v>
      </c>
      <c r="E11" s="2">
        <f>B11*22</f>
        <v>0</v>
      </c>
      <c r="F11" s="8"/>
    </row>
    <row r="12" spans="1:6" ht="21">
      <c r="A12" s="7" t="s">
        <v>41</v>
      </c>
      <c r="B12" s="11"/>
      <c r="C12" s="2"/>
      <c r="D12" s="2"/>
      <c r="E12" s="2"/>
      <c r="F12" s="8"/>
    </row>
    <row r="13" spans="1:6">
      <c r="A13" s="10"/>
      <c r="B13" s="11">
        <v>1</v>
      </c>
      <c r="C13" s="2">
        <v>1</v>
      </c>
      <c r="D13" s="2">
        <v>0</v>
      </c>
      <c r="E13" s="2">
        <v>0</v>
      </c>
      <c r="F13" s="8"/>
    </row>
    <row r="14" spans="1:6" ht="21">
      <c r="A14" s="7" t="s">
        <v>42</v>
      </c>
      <c r="B14" s="11"/>
      <c r="C14" s="2"/>
      <c r="D14" s="2"/>
      <c r="E14" s="2"/>
      <c r="F14" s="8"/>
    </row>
    <row r="15" spans="1:6">
      <c r="A15" s="10" t="s">
        <v>15</v>
      </c>
      <c r="B15" s="11">
        <v>1</v>
      </c>
      <c r="C15" s="2">
        <f>B15*0.6</f>
        <v>0.6</v>
      </c>
      <c r="D15" s="2">
        <v>0</v>
      </c>
      <c r="E15" s="2">
        <f>VLOOKUP(B15,K79:L82,2,FALSE)</f>
        <v>0</v>
      </c>
      <c r="F15" s="8"/>
    </row>
    <row r="16" spans="1:6" ht="21">
      <c r="A16" s="7" t="s">
        <v>44</v>
      </c>
      <c r="B16" s="11"/>
      <c r="C16" s="2"/>
      <c r="D16" s="2"/>
      <c r="E16" s="2"/>
      <c r="F16" s="8"/>
    </row>
    <row r="17" spans="1:6">
      <c r="A17" s="10" t="s">
        <v>45</v>
      </c>
      <c r="B17" s="11">
        <v>0</v>
      </c>
      <c r="C17" s="2">
        <f>B17*3</f>
        <v>0</v>
      </c>
      <c r="D17" s="2">
        <v>0</v>
      </c>
      <c r="E17" s="2">
        <f>B17*4</f>
        <v>0</v>
      </c>
      <c r="F17" s="8"/>
    </row>
    <row r="18" spans="1:6">
      <c r="A18" s="10" t="s">
        <v>48</v>
      </c>
      <c r="B18" s="11">
        <v>0</v>
      </c>
      <c r="C18" s="2">
        <f>B18*0.5</f>
        <v>0</v>
      </c>
      <c r="D18" s="2">
        <v>0</v>
      </c>
      <c r="E18" s="2">
        <f>B18*8</f>
        <v>0</v>
      </c>
      <c r="F18" s="8"/>
    </row>
    <row r="19" spans="1:6" ht="28.8">
      <c r="A19" s="10" t="s">
        <v>68</v>
      </c>
      <c r="B19" s="11">
        <v>0</v>
      </c>
      <c r="C19" s="2">
        <f>B19*5</f>
        <v>0</v>
      </c>
      <c r="D19" s="2">
        <v>0</v>
      </c>
      <c r="E19" s="2">
        <f>B19*8</f>
        <v>0</v>
      </c>
      <c r="F19" s="8"/>
    </row>
    <row r="20" spans="1:6" ht="28.8">
      <c r="A20" s="10" t="s">
        <v>69</v>
      </c>
      <c r="B20" s="11">
        <v>0</v>
      </c>
      <c r="C20" s="2">
        <f>B20*7</f>
        <v>0</v>
      </c>
      <c r="D20" s="2">
        <f>B20*1</f>
        <v>0</v>
      </c>
      <c r="E20" s="2">
        <f>B20*10</f>
        <v>0</v>
      </c>
      <c r="F20" s="8"/>
    </row>
    <row r="21" spans="1:6">
      <c r="A21" s="10" t="s">
        <v>70</v>
      </c>
      <c r="B21" s="11">
        <v>0</v>
      </c>
      <c r="C21" s="2">
        <f>B21*5</f>
        <v>0</v>
      </c>
      <c r="D21" s="2">
        <f>B21*1</f>
        <v>0</v>
      </c>
      <c r="E21" s="2">
        <f>B21*10</f>
        <v>0</v>
      </c>
      <c r="F21" s="8"/>
    </row>
    <row r="22" spans="1:6" ht="21">
      <c r="A22" s="7" t="s">
        <v>19</v>
      </c>
      <c r="B22" s="11"/>
      <c r="C22" s="2"/>
      <c r="D22" s="2"/>
      <c r="E22" s="2"/>
      <c r="F22" s="8"/>
    </row>
    <row r="23" spans="1:6">
      <c r="A23" s="10" t="s">
        <v>49</v>
      </c>
      <c r="B23" s="11">
        <v>0</v>
      </c>
      <c r="C23" s="2">
        <f>B23*10</f>
        <v>0</v>
      </c>
      <c r="D23" s="2">
        <f>B23*1</f>
        <v>0</v>
      </c>
      <c r="E23" s="2">
        <f>B23*5</f>
        <v>0</v>
      </c>
      <c r="F23" s="8"/>
    </row>
    <row r="24" spans="1:6">
      <c r="A24" s="10" t="s">
        <v>50</v>
      </c>
      <c r="B24" s="11">
        <v>0</v>
      </c>
      <c r="C24" s="2">
        <f>B24*1</f>
        <v>0</v>
      </c>
      <c r="D24" s="2">
        <f>B24*0</f>
        <v>0</v>
      </c>
      <c r="E24" s="2">
        <f>B24*1</f>
        <v>0</v>
      </c>
      <c r="F24" s="8"/>
    </row>
    <row r="25" spans="1:6" ht="28.8">
      <c r="A25" s="10" t="s">
        <v>51</v>
      </c>
      <c r="B25" s="11">
        <v>0</v>
      </c>
      <c r="C25" s="2">
        <f>B25*1</f>
        <v>0</v>
      </c>
      <c r="D25" s="2">
        <f>B25*0</f>
        <v>0</v>
      </c>
      <c r="E25" s="2">
        <f>B25*1</f>
        <v>0</v>
      </c>
      <c r="F25" s="8"/>
    </row>
    <row r="26" spans="1:6" ht="43.2">
      <c r="A26" s="10" t="s">
        <v>52</v>
      </c>
      <c r="B26" s="11">
        <v>0</v>
      </c>
      <c r="C26" s="2">
        <f>B26*0.05</f>
        <v>0</v>
      </c>
      <c r="D26" s="2">
        <f>B26*0</f>
        <v>0</v>
      </c>
      <c r="E26" s="2">
        <f>B26*1</f>
        <v>0</v>
      </c>
      <c r="F26" s="8"/>
    </row>
    <row r="27" spans="1:6" ht="28.8">
      <c r="A27" s="10" t="s">
        <v>53</v>
      </c>
      <c r="B27" s="11">
        <v>0</v>
      </c>
      <c r="C27" s="2">
        <f>B27*0.1</f>
        <v>0</v>
      </c>
      <c r="D27" s="2">
        <f>B27*0</f>
        <v>0</v>
      </c>
      <c r="E27" s="2">
        <f>B27*8</f>
        <v>0</v>
      </c>
      <c r="F27" s="8"/>
    </row>
    <row r="28" spans="1:6">
      <c r="A28" s="10" t="s">
        <v>54</v>
      </c>
      <c r="B28" s="11">
        <v>0</v>
      </c>
      <c r="C28" s="2">
        <f>B28*12</f>
        <v>0</v>
      </c>
      <c r="D28" s="2">
        <f>B28*1</f>
        <v>0</v>
      </c>
      <c r="E28" s="2">
        <f>B28*18</f>
        <v>0</v>
      </c>
      <c r="F28" s="8"/>
    </row>
    <row r="29" spans="1:6">
      <c r="A29" s="10" t="s">
        <v>55</v>
      </c>
      <c r="B29" s="11">
        <v>0</v>
      </c>
      <c r="C29" s="2">
        <f>B29*23</f>
        <v>0</v>
      </c>
      <c r="D29" s="2">
        <f>B29*3</f>
        <v>0</v>
      </c>
      <c r="E29" s="2">
        <f>B29*60</f>
        <v>0</v>
      </c>
      <c r="F29" s="8"/>
    </row>
    <row r="30" spans="1:6">
      <c r="A30" s="10" t="s">
        <v>78</v>
      </c>
      <c r="B30" s="11">
        <v>0</v>
      </c>
      <c r="C30" s="2">
        <f>B30*20</f>
        <v>0</v>
      </c>
      <c r="D30" s="2">
        <v>0</v>
      </c>
      <c r="E30" s="2">
        <f>B30*30</f>
        <v>0</v>
      </c>
      <c r="F30" s="8"/>
    </row>
    <row r="31" spans="1:6">
      <c r="A31" s="10" t="s">
        <v>79</v>
      </c>
      <c r="B31" s="11">
        <v>0</v>
      </c>
      <c r="C31" s="2">
        <f>B31*20</f>
        <v>0</v>
      </c>
      <c r="D31" s="2">
        <f>B31*1</f>
        <v>0</v>
      </c>
      <c r="E31" s="2">
        <f>B31*20</f>
        <v>0</v>
      </c>
      <c r="F31" s="8"/>
    </row>
    <row r="32" spans="1:6">
      <c r="A32" s="10" t="s">
        <v>80</v>
      </c>
      <c r="B32" s="11">
        <v>0</v>
      </c>
      <c r="C32" s="2">
        <f>B32*20</f>
        <v>0</v>
      </c>
      <c r="D32" s="2">
        <f>B32*2</f>
        <v>0</v>
      </c>
      <c r="E32" s="2">
        <f>B32*30</f>
        <v>0</v>
      </c>
      <c r="F32" s="8"/>
    </row>
    <row r="33" spans="1:6">
      <c r="A33" s="10" t="s">
        <v>81</v>
      </c>
      <c r="B33" s="11">
        <v>0</v>
      </c>
      <c r="C33" s="2">
        <f>B33*10</f>
        <v>0</v>
      </c>
      <c r="D33" s="2">
        <v>0</v>
      </c>
      <c r="E33" s="2">
        <f>B33*150</f>
        <v>0</v>
      </c>
      <c r="F33" s="8"/>
    </row>
    <row r="34" spans="1:6">
      <c r="A34" s="10" t="s">
        <v>82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>
      <c r="A35" s="10" t="s">
        <v>83</v>
      </c>
      <c r="B35" s="11">
        <v>0</v>
      </c>
      <c r="C35" s="2">
        <f>B35*25</f>
        <v>0</v>
      </c>
      <c r="D35" s="2">
        <f>B35*2</f>
        <v>0</v>
      </c>
      <c r="E35" s="2">
        <f>B35*20</f>
        <v>0</v>
      </c>
      <c r="F35" s="8"/>
    </row>
    <row r="36" spans="1:6">
      <c r="A36" s="10" t="s">
        <v>84</v>
      </c>
      <c r="B36" s="11">
        <v>0</v>
      </c>
      <c r="C36" s="2">
        <f>B36*23</f>
        <v>0</v>
      </c>
      <c r="D36" s="2">
        <f>B36*3</f>
        <v>0</v>
      </c>
      <c r="E36" s="2">
        <f>B36*60</f>
        <v>0</v>
      </c>
      <c r="F36" s="8"/>
    </row>
    <row r="37" spans="1:6">
      <c r="A37" s="10" t="s">
        <v>85</v>
      </c>
      <c r="B37" s="11">
        <v>0</v>
      </c>
      <c r="C37" s="2">
        <f>B37*28</f>
        <v>0</v>
      </c>
      <c r="D37" s="2">
        <f>B37*8</f>
        <v>0</v>
      </c>
      <c r="E37" s="2">
        <f>B37*120</f>
        <v>0</v>
      </c>
      <c r="F37" s="8"/>
    </row>
    <row r="38" spans="1:6" ht="43.2">
      <c r="A38" s="10" t="s">
        <v>56</v>
      </c>
      <c r="B38" s="11">
        <v>0</v>
      </c>
      <c r="C38" s="2">
        <f>B38*6</f>
        <v>0</v>
      </c>
      <c r="D38" s="2">
        <f>B38*1</f>
        <v>0</v>
      </c>
      <c r="E38" s="2">
        <f>B38*15</f>
        <v>0</v>
      </c>
      <c r="F38" s="8"/>
    </row>
    <row r="39" spans="1:6" ht="21">
      <c r="A39" s="7" t="s">
        <v>36</v>
      </c>
      <c r="B39" s="11"/>
      <c r="C39" s="2"/>
      <c r="D39" s="2"/>
      <c r="E39" s="2"/>
      <c r="F39" s="8"/>
    </row>
    <row r="40" spans="1:6">
      <c r="A40" s="9" t="s">
        <v>57</v>
      </c>
      <c r="B40" s="11">
        <v>0</v>
      </c>
      <c r="C40" s="2">
        <f>B40*7</f>
        <v>0</v>
      </c>
      <c r="D40" s="2">
        <v>0</v>
      </c>
      <c r="E40" s="2">
        <f>B40*1</f>
        <v>0</v>
      </c>
      <c r="F40" s="8"/>
    </row>
    <row r="41" spans="1:6">
      <c r="A41" s="10" t="s">
        <v>86</v>
      </c>
      <c r="B41" s="11">
        <v>0</v>
      </c>
      <c r="C41" s="2">
        <f>B41*12</f>
        <v>0</v>
      </c>
      <c r="D41" s="2">
        <v>0</v>
      </c>
      <c r="E41" s="2">
        <f>B41*10</f>
        <v>0</v>
      </c>
      <c r="F41" s="8"/>
    </row>
    <row r="42" spans="1:6">
      <c r="A42" s="10" t="s">
        <v>58</v>
      </c>
      <c r="B42" s="11">
        <v>0</v>
      </c>
      <c r="C42" s="2">
        <f>B42*0.25</f>
        <v>0</v>
      </c>
      <c r="D42" s="2">
        <v>0</v>
      </c>
      <c r="E42" s="2">
        <f>B42*1</f>
        <v>0</v>
      </c>
      <c r="F42" s="8"/>
    </row>
    <row r="43" spans="1:6" ht="21">
      <c r="A43" s="7" t="s">
        <v>28</v>
      </c>
      <c r="F43" s="8"/>
    </row>
    <row r="44" spans="1:6">
      <c r="A44" s="9" t="s">
        <v>29</v>
      </c>
      <c r="B44">
        <f>120*10</f>
        <v>1200</v>
      </c>
      <c r="F44" s="8"/>
    </row>
    <row r="45" spans="1:6">
      <c r="A45" s="9" t="s">
        <v>30</v>
      </c>
      <c r="B45">
        <f>B44*0.75</f>
        <v>900</v>
      </c>
      <c r="F45" s="8"/>
    </row>
    <row r="46" spans="1:6">
      <c r="A46" s="9" t="s">
        <v>31</v>
      </c>
      <c r="B46">
        <f>B44*0.5</f>
        <v>600</v>
      </c>
      <c r="F46" s="8"/>
    </row>
    <row r="47" spans="1:6">
      <c r="A47" s="9" t="s">
        <v>32</v>
      </c>
      <c r="B47">
        <f>B44*0.25</f>
        <v>300</v>
      </c>
      <c r="F47" s="8"/>
    </row>
    <row r="48" spans="1:6" ht="21">
      <c r="A48" s="7" t="s">
        <v>33</v>
      </c>
      <c r="F48" s="8"/>
    </row>
    <row r="49" spans="1:6">
      <c r="A49" s="9"/>
      <c r="F49" s="8"/>
    </row>
    <row r="50" spans="1:6">
      <c r="A50" s="9"/>
      <c r="F50" s="8"/>
    </row>
    <row r="51" spans="1:6">
      <c r="A51" s="12"/>
      <c r="B51" s="13"/>
      <c r="C51" s="13"/>
      <c r="D51" s="13"/>
      <c r="E51" s="13"/>
      <c r="F51" s="14"/>
    </row>
    <row r="72" spans="2:12">
      <c r="B72" s="15">
        <v>1</v>
      </c>
      <c r="C72" s="15">
        <v>8</v>
      </c>
      <c r="D72" s="15"/>
      <c r="E72" s="15"/>
      <c r="F72" s="15"/>
      <c r="G72" s="15"/>
      <c r="H72" s="15"/>
      <c r="I72" s="15"/>
      <c r="J72" s="15"/>
      <c r="K72" s="15"/>
      <c r="L72" s="15"/>
    </row>
    <row r="73" spans="2:12">
      <c r="B73" s="15">
        <v>2</v>
      </c>
      <c r="C73" s="15">
        <v>11</v>
      </c>
      <c r="D73" s="15"/>
      <c r="E73" s="15"/>
      <c r="F73" s="15"/>
      <c r="G73" s="15"/>
      <c r="H73" s="15"/>
      <c r="I73" s="15"/>
      <c r="J73" s="15"/>
      <c r="K73" s="15"/>
      <c r="L73" s="15"/>
    </row>
    <row r="74" spans="2:12">
      <c r="B74" s="15">
        <v>3</v>
      </c>
      <c r="C74" s="15">
        <v>13</v>
      </c>
      <c r="D74" s="15"/>
      <c r="E74" s="15"/>
      <c r="F74" s="15"/>
      <c r="G74" s="15"/>
      <c r="H74" s="15"/>
      <c r="I74" s="15"/>
      <c r="J74" s="15"/>
      <c r="K74" s="15"/>
      <c r="L74" s="15"/>
    </row>
    <row r="75" spans="2:12">
      <c r="B75" s="15">
        <v>4</v>
      </c>
      <c r="C75" s="15">
        <v>15</v>
      </c>
      <c r="D75" s="15"/>
      <c r="E75" s="15"/>
      <c r="F75" s="15"/>
      <c r="G75" s="15"/>
      <c r="H75" s="15"/>
      <c r="I75" s="15"/>
      <c r="J75" s="15"/>
      <c r="K75" s="15"/>
      <c r="L75" s="15"/>
    </row>
    <row r="76" spans="2:12">
      <c r="B76" s="15">
        <v>5</v>
      </c>
      <c r="C76" s="15">
        <v>18</v>
      </c>
      <c r="D76" s="15"/>
      <c r="E76" s="15"/>
      <c r="F76" s="15"/>
      <c r="G76" s="15"/>
      <c r="H76" s="15"/>
      <c r="I76" s="15"/>
      <c r="J76" s="15"/>
      <c r="K76" s="15"/>
      <c r="L76" s="15"/>
    </row>
    <row r="77" spans="2:1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2:1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2:12">
      <c r="B79" s="15" t="s">
        <v>34</v>
      </c>
      <c r="C79" s="15" t="s">
        <v>71</v>
      </c>
      <c r="D79" s="15"/>
      <c r="E79" s="15" t="s">
        <v>34</v>
      </c>
      <c r="F79" s="15"/>
      <c r="G79" s="15"/>
      <c r="H79" s="15" t="s">
        <v>34</v>
      </c>
      <c r="I79" s="15"/>
      <c r="J79" s="15"/>
      <c r="K79" s="15" t="s">
        <v>34</v>
      </c>
      <c r="L79" s="15"/>
    </row>
    <row r="80" spans="2:12">
      <c r="B80" s="15">
        <v>1</v>
      </c>
      <c r="C80" s="15">
        <v>17</v>
      </c>
      <c r="D80" s="15"/>
      <c r="E80" s="15">
        <v>1</v>
      </c>
      <c r="F80" s="15">
        <v>0</v>
      </c>
      <c r="G80" s="15"/>
      <c r="H80" s="15">
        <v>1</v>
      </c>
      <c r="I80" s="15">
        <v>5</v>
      </c>
      <c r="J80" s="15"/>
      <c r="K80" s="15">
        <v>1</v>
      </c>
      <c r="L80" s="15">
        <v>0</v>
      </c>
    </row>
    <row r="81" spans="2:12">
      <c r="B81" s="15">
        <v>2</v>
      </c>
      <c r="C81" s="15">
        <v>22</v>
      </c>
      <c r="D81" s="15"/>
      <c r="E81" s="15">
        <v>2</v>
      </c>
      <c r="F81" s="15">
        <v>12</v>
      </c>
      <c r="G81" s="15"/>
      <c r="H81" s="15">
        <v>2</v>
      </c>
      <c r="I81" s="15">
        <v>7</v>
      </c>
      <c r="J81" s="15"/>
      <c r="K81" s="15">
        <v>2</v>
      </c>
      <c r="L81" s="15">
        <v>6</v>
      </c>
    </row>
    <row r="82" spans="2:12">
      <c r="B82" s="15">
        <v>3</v>
      </c>
      <c r="C82" s="15">
        <v>27</v>
      </c>
      <c r="D82" s="15"/>
      <c r="E82" s="15">
        <v>3</v>
      </c>
      <c r="F82" s="15">
        <v>18</v>
      </c>
      <c r="G82" s="15"/>
      <c r="H82" s="15">
        <v>3</v>
      </c>
      <c r="I82" s="15">
        <v>9</v>
      </c>
      <c r="J82" s="15"/>
      <c r="K82" s="15">
        <v>3</v>
      </c>
      <c r="L82" s="15">
        <v>9</v>
      </c>
    </row>
    <row r="83" spans="2:12">
      <c r="B83" s="15">
        <v>4</v>
      </c>
      <c r="C83" s="15">
        <v>31</v>
      </c>
      <c r="D83" s="15"/>
      <c r="E83" s="15">
        <v>4</v>
      </c>
      <c r="F83" s="15">
        <v>24</v>
      </c>
      <c r="G83" s="15"/>
      <c r="H83" s="15">
        <v>4</v>
      </c>
      <c r="I83" s="15">
        <v>11</v>
      </c>
      <c r="J83" s="15"/>
      <c r="K83" s="15"/>
      <c r="L83" s="15"/>
    </row>
    <row r="84" spans="2:12">
      <c r="B84" s="15">
        <v>5</v>
      </c>
      <c r="C84" s="15">
        <v>36</v>
      </c>
      <c r="D84" s="15"/>
      <c r="E84" s="15"/>
      <c r="F84" s="15"/>
      <c r="G84" s="15"/>
      <c r="H84" s="15">
        <v>5</v>
      </c>
      <c r="I84" s="15">
        <v>15</v>
      </c>
      <c r="J84" s="15"/>
      <c r="K84" s="15"/>
      <c r="L84" s="15"/>
    </row>
    <row r="86" spans="2:12">
      <c r="B86" s="15">
        <v>7</v>
      </c>
      <c r="C86" s="15">
        <v>8</v>
      </c>
      <c r="D86" s="15"/>
      <c r="E86" s="15"/>
      <c r="F86" s="15"/>
      <c r="G86" s="15"/>
      <c r="H86" s="15"/>
      <c r="I86" s="15"/>
    </row>
  </sheetData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>
  <dimension ref="A1:L89"/>
  <sheetViews>
    <sheetView topLeftCell="A37" workbookViewId="0">
      <selection activeCell="B48" sqref="B48"/>
    </sheetView>
  </sheetViews>
  <sheetFormatPr defaultRowHeight="14.4"/>
  <cols>
    <col min="1" max="1" width="32.21875" customWidth="1"/>
    <col min="2" max="2" width="15.6640625" bestFit="1" customWidth="1"/>
    <col min="3" max="3" width="11.77734375" bestFit="1" customWidth="1"/>
    <col min="4" max="4" width="17.33203125" bestFit="1" customWidth="1"/>
    <col min="5" max="5" width="10.44140625" bestFit="1" customWidth="1"/>
    <col min="6" max="6" width="6.6640625" bestFit="1" customWidth="1"/>
    <col min="7" max="7" width="8.88671875" customWidth="1"/>
    <col min="8" max="8" width="6.21875" bestFit="1" customWidth="1"/>
    <col min="9" max="9" width="3" bestFit="1" customWidth="1"/>
    <col min="10" max="10" width="8.88671875" customWidth="1"/>
  </cols>
  <sheetData>
    <row r="1" spans="1:6" ht="25.8">
      <c r="A1" s="1" t="s">
        <v>87</v>
      </c>
      <c r="B1" s="2" t="s">
        <v>2</v>
      </c>
      <c r="C1" s="3" t="s">
        <v>3</v>
      </c>
      <c r="D1" s="4" t="s">
        <v>4</v>
      </c>
      <c r="E1" s="5"/>
      <c r="F1" s="6"/>
    </row>
    <row r="2" spans="1:6" ht="21">
      <c r="A2" s="7" t="s">
        <v>5</v>
      </c>
      <c r="B2" s="2"/>
      <c r="C2" s="2" t="s">
        <v>6</v>
      </c>
      <c r="D2" s="2" t="s">
        <v>7</v>
      </c>
      <c r="E2" s="2" t="s">
        <v>8</v>
      </c>
      <c r="F2" s="8"/>
    </row>
    <row r="3" spans="1:6">
      <c r="A3" s="9" t="s">
        <v>9</v>
      </c>
      <c r="B3" s="2"/>
      <c r="C3" s="3">
        <f>C5+C8+C10+(SUM(C11:C45))</f>
        <v>39.1</v>
      </c>
      <c r="D3" s="3">
        <f>SUM(D5:D52)</f>
        <v>5</v>
      </c>
      <c r="E3" s="3">
        <f>SUM(E5:E45)</f>
        <v>32</v>
      </c>
      <c r="F3" s="8"/>
    </row>
    <row r="4" spans="1:6" ht="21">
      <c r="A4" s="7" t="s">
        <v>10</v>
      </c>
      <c r="B4" s="2" t="s">
        <v>11</v>
      </c>
      <c r="C4" s="2" t="s">
        <v>6</v>
      </c>
      <c r="D4" s="2" t="s">
        <v>7</v>
      </c>
      <c r="E4" s="2" t="s">
        <v>8</v>
      </c>
      <c r="F4" s="8"/>
    </row>
    <row r="5" spans="1:6" ht="115.2">
      <c r="A5" s="10" t="s">
        <v>73</v>
      </c>
      <c r="B5" s="2">
        <v>1</v>
      </c>
      <c r="C5" s="2">
        <v>9</v>
      </c>
      <c r="D5" s="2">
        <v>5</v>
      </c>
      <c r="E5" s="2">
        <v>22</v>
      </c>
      <c r="F5" s="8"/>
    </row>
    <row r="6" spans="1:6" ht="21">
      <c r="A6" s="7" t="s">
        <v>13</v>
      </c>
      <c r="B6" s="2">
        <v>1</v>
      </c>
      <c r="C6" s="2">
        <f>150-C3</f>
        <v>110.9</v>
      </c>
      <c r="D6" s="2">
        <v>0</v>
      </c>
      <c r="E6" s="2">
        <v>0</v>
      </c>
      <c r="F6" s="8"/>
    </row>
    <row r="7" spans="1:6" ht="21">
      <c r="A7" s="7" t="s">
        <v>14</v>
      </c>
      <c r="B7" s="2"/>
      <c r="C7" s="2"/>
      <c r="D7" s="2"/>
      <c r="E7" s="2"/>
      <c r="F7" s="8"/>
    </row>
    <row r="8" spans="1:6">
      <c r="A8" s="10" t="s">
        <v>88</v>
      </c>
      <c r="B8" s="11">
        <v>1</v>
      </c>
      <c r="C8" s="2">
        <f>B8*7.5</f>
        <v>7.5</v>
      </c>
      <c r="D8" s="2">
        <v>0</v>
      </c>
      <c r="E8" s="2">
        <f>VLOOKUP(B8,E82:F88,2, FALSE)</f>
        <v>0</v>
      </c>
      <c r="F8" s="8"/>
    </row>
    <row r="9" spans="1:6" ht="21">
      <c r="A9" s="7" t="s">
        <v>16</v>
      </c>
      <c r="B9" s="11"/>
      <c r="C9" s="2"/>
      <c r="D9" s="2"/>
      <c r="E9" s="2"/>
      <c r="F9" s="2" t="s">
        <v>17</v>
      </c>
    </row>
    <row r="10" spans="1:6" ht="28.8">
      <c r="A10" s="10" t="s">
        <v>76</v>
      </c>
      <c r="B10" s="11">
        <v>1</v>
      </c>
      <c r="C10" s="2">
        <f>VLOOKUP(B10,B82:C87,2,FALSE)</f>
        <v>21</v>
      </c>
      <c r="D10" s="2">
        <f>B10*0</f>
        <v>0</v>
      </c>
      <c r="E10" s="2">
        <f>VLOOKUP(B10,B75:C79,2,FALSE)</f>
        <v>10</v>
      </c>
      <c r="F10" s="2">
        <f>B10*1</f>
        <v>1</v>
      </c>
    </row>
    <row r="11" spans="1:6">
      <c r="A11" s="10" t="s">
        <v>89</v>
      </c>
      <c r="B11" s="11">
        <v>0</v>
      </c>
      <c r="C11" s="2">
        <f>VLOOKUP(B11,E74:F76,2,FALSE)</f>
        <v>0</v>
      </c>
      <c r="D11" s="2">
        <f>VLOOKUP(B11,G74:H76,2,FALSE)</f>
        <v>0</v>
      </c>
      <c r="E11" s="2">
        <f>VLOOKUP(B11,E74:F76,2,FALSE)</f>
        <v>0</v>
      </c>
      <c r="F11" s="8"/>
    </row>
    <row r="12" spans="1:6" ht="21">
      <c r="A12" s="7" t="s">
        <v>41</v>
      </c>
      <c r="B12" s="11"/>
      <c r="C12" s="2"/>
      <c r="D12" s="2"/>
      <c r="E12" s="2"/>
      <c r="F12" s="8"/>
    </row>
    <row r="13" spans="1:6">
      <c r="A13" s="10"/>
      <c r="B13" s="11">
        <v>1</v>
      </c>
      <c r="C13" s="2">
        <v>1</v>
      </c>
      <c r="D13" s="2">
        <v>0</v>
      </c>
      <c r="E13" s="2">
        <v>0</v>
      </c>
      <c r="F13" s="8"/>
    </row>
    <row r="14" spans="1:6" ht="21">
      <c r="A14" s="7" t="s">
        <v>42</v>
      </c>
      <c r="B14" s="11"/>
      <c r="C14" s="2"/>
      <c r="D14" s="2"/>
      <c r="E14" s="2"/>
      <c r="F14" s="8"/>
    </row>
    <row r="15" spans="1:6">
      <c r="A15" s="10" t="s">
        <v>67</v>
      </c>
      <c r="B15" s="11">
        <v>1</v>
      </c>
      <c r="C15" s="2">
        <f>B15*0.6</f>
        <v>0.6</v>
      </c>
      <c r="D15" s="2">
        <v>0</v>
      </c>
      <c r="E15" s="2">
        <f>VLOOKUP(B15,K82:L87,2,FALSE)</f>
        <v>0</v>
      </c>
      <c r="F15" s="8"/>
    </row>
    <row r="16" spans="1:6" ht="21">
      <c r="A16" s="7" t="s">
        <v>44</v>
      </c>
      <c r="B16" s="11"/>
      <c r="C16" s="2"/>
      <c r="D16" s="2"/>
      <c r="E16" s="2"/>
      <c r="F16" s="8"/>
    </row>
    <row r="17" spans="1:6">
      <c r="A17" s="10" t="s">
        <v>45</v>
      </c>
      <c r="B17" s="11">
        <v>0</v>
      </c>
      <c r="C17" s="2">
        <f>B17*3</f>
        <v>0</v>
      </c>
      <c r="D17" s="2">
        <v>0</v>
      </c>
      <c r="E17" s="2">
        <f>B17*4</f>
        <v>0</v>
      </c>
      <c r="F17" s="8"/>
    </row>
    <row r="18" spans="1:6">
      <c r="A18" s="10" t="s">
        <v>48</v>
      </c>
      <c r="B18" s="11">
        <v>0</v>
      </c>
      <c r="C18" s="2">
        <f>B18*0.5</f>
        <v>0</v>
      </c>
      <c r="D18" s="2">
        <v>0</v>
      </c>
      <c r="E18" s="2">
        <f>B18*8</f>
        <v>0</v>
      </c>
      <c r="F18" s="8"/>
    </row>
    <row r="19" spans="1:6" ht="28.8">
      <c r="A19" s="10" t="s">
        <v>68</v>
      </c>
      <c r="B19" s="11">
        <v>0</v>
      </c>
      <c r="C19" s="2">
        <f>B19*5</f>
        <v>0</v>
      </c>
      <c r="D19" s="2">
        <v>0</v>
      </c>
      <c r="E19" s="2">
        <f>B19*8</f>
        <v>0</v>
      </c>
      <c r="F19" s="8"/>
    </row>
    <row r="20" spans="1:6">
      <c r="A20" s="10" t="s">
        <v>69</v>
      </c>
      <c r="B20" s="11">
        <v>0</v>
      </c>
      <c r="C20" s="2">
        <f>B20*7</f>
        <v>0</v>
      </c>
      <c r="D20" s="2">
        <f>B20*1</f>
        <v>0</v>
      </c>
      <c r="E20" s="2">
        <f>B20*10</f>
        <v>0</v>
      </c>
      <c r="F20" s="8"/>
    </row>
    <row r="21" spans="1:6">
      <c r="A21" s="10" t="s">
        <v>70</v>
      </c>
      <c r="B21" s="11">
        <v>0</v>
      </c>
      <c r="C21" s="2">
        <f>B21*5</f>
        <v>0</v>
      </c>
      <c r="D21" s="2">
        <f>B21*1</f>
        <v>0</v>
      </c>
      <c r="E21" s="2">
        <f>B21*10</f>
        <v>0</v>
      </c>
      <c r="F21" s="8"/>
    </row>
    <row r="22" spans="1:6" ht="21">
      <c r="A22" s="7" t="s">
        <v>19</v>
      </c>
      <c r="B22" s="11"/>
      <c r="C22" s="2"/>
      <c r="D22" s="2"/>
      <c r="E22" s="2"/>
      <c r="F22" s="8"/>
    </row>
    <row r="23" spans="1:6">
      <c r="A23" s="10" t="s">
        <v>49</v>
      </c>
      <c r="B23" s="11">
        <v>0</v>
      </c>
      <c r="C23" s="2">
        <f>B23*10</f>
        <v>0</v>
      </c>
      <c r="D23" s="2">
        <f>B23*1</f>
        <v>0</v>
      </c>
      <c r="E23" s="2">
        <f>B23*5</f>
        <v>0</v>
      </c>
      <c r="F23" s="8"/>
    </row>
    <row r="24" spans="1:6">
      <c r="A24" s="10" t="s">
        <v>50</v>
      </c>
      <c r="B24" s="11">
        <v>0</v>
      </c>
      <c r="C24" s="2">
        <f>B24*1</f>
        <v>0</v>
      </c>
      <c r="D24" s="2">
        <f>B24*0</f>
        <v>0</v>
      </c>
      <c r="E24" s="2">
        <f>B24*1</f>
        <v>0</v>
      </c>
      <c r="F24" s="8"/>
    </row>
    <row r="25" spans="1:6">
      <c r="A25" s="10" t="s">
        <v>51</v>
      </c>
      <c r="B25" s="11">
        <v>0</v>
      </c>
      <c r="C25" s="2">
        <f>B25*1</f>
        <v>0</v>
      </c>
      <c r="D25" s="2">
        <f>B25*0</f>
        <v>0</v>
      </c>
      <c r="E25" s="2">
        <f>B25*1</f>
        <v>0</v>
      </c>
      <c r="F25" s="8"/>
    </row>
    <row r="26" spans="1:6" ht="28.8">
      <c r="A26" s="10" t="s">
        <v>52</v>
      </c>
      <c r="B26" s="11">
        <v>0</v>
      </c>
      <c r="C26" s="2">
        <f>B26*0.05</f>
        <v>0</v>
      </c>
      <c r="D26" s="2">
        <f>B26*0</f>
        <v>0</v>
      </c>
      <c r="E26" s="2">
        <f>B26*1</f>
        <v>0</v>
      </c>
      <c r="F26" s="8"/>
    </row>
    <row r="27" spans="1:6" ht="28.8">
      <c r="A27" s="10" t="s">
        <v>53</v>
      </c>
      <c r="B27" s="11">
        <v>0</v>
      </c>
      <c r="C27" s="2">
        <f>B27*0.1</f>
        <v>0</v>
      </c>
      <c r="D27" s="2">
        <f>B27*0</f>
        <v>0</v>
      </c>
      <c r="E27" s="2">
        <f>B27*8</f>
        <v>0</v>
      </c>
      <c r="F27" s="8"/>
    </row>
    <row r="28" spans="1:6">
      <c r="A28" s="10" t="s">
        <v>54</v>
      </c>
      <c r="B28" s="11">
        <v>0</v>
      </c>
      <c r="C28" s="2">
        <f>B28*12</f>
        <v>0</v>
      </c>
      <c r="D28" s="2">
        <f>B28*1</f>
        <v>0</v>
      </c>
      <c r="E28" s="2">
        <f>B28*18</f>
        <v>0</v>
      </c>
      <c r="F28" s="8"/>
    </row>
    <row r="29" spans="1:6">
      <c r="A29" s="10" t="s">
        <v>55</v>
      </c>
      <c r="B29" s="11">
        <v>0</v>
      </c>
      <c r="C29" s="2">
        <f>B29*23</f>
        <v>0</v>
      </c>
      <c r="D29" s="2">
        <f>B29*3</f>
        <v>0</v>
      </c>
      <c r="E29" s="2">
        <f>B29*60</f>
        <v>0</v>
      </c>
      <c r="F29" s="8"/>
    </row>
    <row r="30" spans="1:6">
      <c r="A30" s="10" t="s">
        <v>78</v>
      </c>
      <c r="B30" s="11">
        <v>0</v>
      </c>
      <c r="C30" s="2">
        <f>B30*20</f>
        <v>0</v>
      </c>
      <c r="D30" s="2">
        <v>0</v>
      </c>
      <c r="E30" s="2">
        <f>B30*30</f>
        <v>0</v>
      </c>
      <c r="F30" s="8"/>
    </row>
    <row r="31" spans="1:6">
      <c r="A31" s="10" t="s">
        <v>79</v>
      </c>
      <c r="B31" s="11">
        <v>0</v>
      </c>
      <c r="C31" s="2">
        <f>B31*20</f>
        <v>0</v>
      </c>
      <c r="D31" s="2">
        <f>B31*1</f>
        <v>0</v>
      </c>
      <c r="E31" s="2">
        <f>B31*20</f>
        <v>0</v>
      </c>
      <c r="F31" s="8"/>
    </row>
    <row r="32" spans="1:6">
      <c r="A32" s="10" t="s">
        <v>80</v>
      </c>
      <c r="B32" s="11">
        <v>0</v>
      </c>
      <c r="C32" s="2">
        <f>B32*20</f>
        <v>0</v>
      </c>
      <c r="D32" s="2">
        <f>B32*2</f>
        <v>0</v>
      </c>
      <c r="E32" s="2">
        <f>B32*30</f>
        <v>0</v>
      </c>
      <c r="F32" s="8"/>
    </row>
    <row r="33" spans="1:6">
      <c r="A33" s="10" t="s">
        <v>81</v>
      </c>
      <c r="B33" s="11">
        <v>0</v>
      </c>
      <c r="C33" s="2">
        <f>B33*10</f>
        <v>0</v>
      </c>
      <c r="D33" s="2">
        <v>0</v>
      </c>
      <c r="E33" s="2">
        <f>B33*150</f>
        <v>0</v>
      </c>
      <c r="F33" s="8"/>
    </row>
    <row r="34" spans="1:6">
      <c r="A34" s="10" t="s">
        <v>82</v>
      </c>
      <c r="B34" s="11">
        <v>0</v>
      </c>
      <c r="C34" s="2">
        <f>B34*1</f>
        <v>0</v>
      </c>
      <c r="D34" s="2">
        <f>B34*0</f>
        <v>0</v>
      </c>
      <c r="E34" s="2">
        <f>B34*1</f>
        <v>0</v>
      </c>
      <c r="F34" s="8"/>
    </row>
    <row r="35" spans="1:6">
      <c r="A35" s="10" t="s">
        <v>83</v>
      </c>
      <c r="B35" s="11">
        <v>0</v>
      </c>
      <c r="C35" s="2">
        <f>B35*25</f>
        <v>0</v>
      </c>
      <c r="D35" s="2">
        <f>B35*2</f>
        <v>0</v>
      </c>
      <c r="E35" s="2">
        <f>B35*20</f>
        <v>0</v>
      </c>
      <c r="F35" s="8"/>
    </row>
    <row r="36" spans="1:6">
      <c r="A36" s="10" t="s">
        <v>84</v>
      </c>
      <c r="B36" s="11">
        <v>0</v>
      </c>
      <c r="C36" s="2">
        <f>B36*23</f>
        <v>0</v>
      </c>
      <c r="D36" s="2">
        <f>B36*3</f>
        <v>0</v>
      </c>
      <c r="E36" s="2">
        <f>B36*60</f>
        <v>0</v>
      </c>
      <c r="F36" s="8"/>
    </row>
    <row r="37" spans="1:6">
      <c r="A37" s="10" t="s">
        <v>85</v>
      </c>
      <c r="B37" s="11">
        <v>0</v>
      </c>
      <c r="C37" s="2">
        <f>B37*28</f>
        <v>0</v>
      </c>
      <c r="D37" s="2">
        <f>B37*8</f>
        <v>0</v>
      </c>
      <c r="E37" s="2">
        <f>B37*120</f>
        <v>0</v>
      </c>
      <c r="F37" s="8"/>
    </row>
    <row r="38" spans="1:6">
      <c r="A38" s="10" t="s">
        <v>90</v>
      </c>
      <c r="B38" s="11">
        <v>0</v>
      </c>
      <c r="C38" s="2">
        <f>B38*10</f>
        <v>0</v>
      </c>
      <c r="D38" s="2">
        <f>B38*2</f>
        <v>0</v>
      </c>
      <c r="E38" s="2">
        <f>B38*10</f>
        <v>0</v>
      </c>
      <c r="F38" s="8"/>
    </row>
    <row r="39" spans="1:6" ht="28.8">
      <c r="A39" s="10" t="s">
        <v>91</v>
      </c>
      <c r="B39" s="11">
        <v>0</v>
      </c>
      <c r="C39" s="11">
        <v>0</v>
      </c>
      <c r="D39" s="11">
        <v>0</v>
      </c>
      <c r="E39" s="11">
        <v>0</v>
      </c>
      <c r="F39" s="8"/>
    </row>
    <row r="40" spans="1:6">
      <c r="A40" s="10" t="s">
        <v>92</v>
      </c>
      <c r="B40" s="11">
        <v>0</v>
      </c>
      <c r="C40" s="2">
        <f>B40*50</f>
        <v>0</v>
      </c>
      <c r="D40" s="2">
        <v>0</v>
      </c>
      <c r="E40" s="2">
        <f>B40*100</f>
        <v>0</v>
      </c>
      <c r="F40" s="8"/>
    </row>
    <row r="41" spans="1:6" ht="28.8">
      <c r="A41" s="10" t="s">
        <v>56</v>
      </c>
      <c r="B41" s="11">
        <v>0</v>
      </c>
      <c r="C41" s="2">
        <f>B41*6</f>
        <v>0</v>
      </c>
      <c r="D41" s="2">
        <f>B41*1</f>
        <v>0</v>
      </c>
      <c r="E41" s="2">
        <f>B41*15</f>
        <v>0</v>
      </c>
      <c r="F41" s="8"/>
    </row>
    <row r="42" spans="1:6" ht="21">
      <c r="A42" s="7" t="s">
        <v>36</v>
      </c>
      <c r="B42" s="11"/>
      <c r="C42" s="2"/>
      <c r="D42" s="2"/>
      <c r="E42" s="2"/>
      <c r="F42" s="8"/>
    </row>
    <row r="43" spans="1:6">
      <c r="A43" s="9" t="s">
        <v>57</v>
      </c>
      <c r="B43" s="11">
        <v>0</v>
      </c>
      <c r="C43" s="2">
        <f>B43*7</f>
        <v>0</v>
      </c>
      <c r="D43" s="2">
        <v>0</v>
      </c>
      <c r="E43" s="2">
        <f>B43*1</f>
        <v>0</v>
      </c>
      <c r="F43" s="8"/>
    </row>
    <row r="44" spans="1:6">
      <c r="A44" s="10" t="s">
        <v>86</v>
      </c>
      <c r="B44" s="11">
        <v>0</v>
      </c>
      <c r="C44" s="2">
        <f>B44*12</f>
        <v>0</v>
      </c>
      <c r="D44" s="2">
        <v>0</v>
      </c>
      <c r="E44" s="2">
        <f>B44*10</f>
        <v>0</v>
      </c>
      <c r="F44" s="8"/>
    </row>
    <row r="45" spans="1:6">
      <c r="A45" s="10" t="s">
        <v>58</v>
      </c>
      <c r="B45" s="11">
        <v>0</v>
      </c>
      <c r="C45" s="2">
        <f>B45*0.25</f>
        <v>0</v>
      </c>
      <c r="D45" s="2">
        <v>0</v>
      </c>
      <c r="E45" s="2">
        <f>B45*1</f>
        <v>0</v>
      </c>
      <c r="F45" s="8"/>
    </row>
    <row r="46" spans="1:6" ht="21">
      <c r="A46" s="7" t="s">
        <v>28</v>
      </c>
      <c r="F46" s="8"/>
    </row>
    <row r="47" spans="1:6">
      <c r="A47" s="9" t="s">
        <v>29</v>
      </c>
      <c r="B47">
        <f>150*10</f>
        <v>1500</v>
      </c>
      <c r="F47" s="8"/>
    </row>
    <row r="48" spans="1:6">
      <c r="A48" s="9" t="s">
        <v>30</v>
      </c>
      <c r="B48">
        <f>B47*0.75</f>
        <v>1125</v>
      </c>
      <c r="F48" s="8"/>
    </row>
    <row r="49" spans="1:6">
      <c r="A49" s="9" t="s">
        <v>31</v>
      </c>
      <c r="B49">
        <f>B47*0.5</f>
        <v>750</v>
      </c>
      <c r="F49" s="8"/>
    </row>
    <row r="50" spans="1:6">
      <c r="A50" s="9" t="s">
        <v>32</v>
      </c>
      <c r="B50">
        <f>B47*0.25</f>
        <v>375</v>
      </c>
      <c r="F50" s="8"/>
    </row>
    <row r="51" spans="1:6" ht="21">
      <c r="A51" s="7" t="s">
        <v>33</v>
      </c>
      <c r="F51" s="8"/>
    </row>
    <row r="52" spans="1:6">
      <c r="A52" s="9"/>
      <c r="F52" s="8"/>
    </row>
    <row r="53" spans="1:6">
      <c r="A53" s="9"/>
      <c r="F53" s="8"/>
    </row>
    <row r="54" spans="1:6">
      <c r="A54" s="12"/>
      <c r="B54" s="13"/>
      <c r="C54" s="13"/>
      <c r="D54" s="13"/>
      <c r="E54" s="13"/>
      <c r="F54" s="14"/>
    </row>
    <row r="74" spans="2:12">
      <c r="E74">
        <v>0</v>
      </c>
      <c r="F74">
        <v>0</v>
      </c>
      <c r="G74">
        <v>0</v>
      </c>
      <c r="H74">
        <v>0</v>
      </c>
    </row>
    <row r="75" spans="2:12">
      <c r="B75" s="15">
        <v>1</v>
      </c>
      <c r="C75" s="15">
        <v>10</v>
      </c>
      <c r="D75" s="15"/>
      <c r="E75" s="15">
        <v>1</v>
      </c>
      <c r="F75" s="15">
        <v>25</v>
      </c>
      <c r="G75" s="15">
        <v>1</v>
      </c>
      <c r="H75" s="15">
        <v>1</v>
      </c>
      <c r="I75" s="15"/>
      <c r="J75" s="15"/>
      <c r="K75" s="15"/>
      <c r="L75" s="15"/>
    </row>
    <row r="76" spans="2:12">
      <c r="B76" s="15">
        <v>2</v>
      </c>
      <c r="C76" s="15">
        <v>13</v>
      </c>
      <c r="D76" s="15"/>
      <c r="E76" s="15">
        <v>2</v>
      </c>
      <c r="F76" s="15">
        <v>40</v>
      </c>
      <c r="G76" s="15">
        <v>2</v>
      </c>
      <c r="H76" s="15">
        <v>1</v>
      </c>
      <c r="I76" s="15"/>
      <c r="J76" s="15"/>
      <c r="K76" s="15"/>
      <c r="L76" s="15"/>
    </row>
    <row r="77" spans="2:12">
      <c r="B77" s="15">
        <v>3</v>
      </c>
      <c r="C77" s="15">
        <v>16</v>
      </c>
      <c r="D77" s="15"/>
      <c r="E77" s="15"/>
      <c r="F77" s="15"/>
      <c r="G77" s="15"/>
      <c r="H77" s="15"/>
      <c r="I77" s="15"/>
      <c r="J77" s="15"/>
      <c r="K77" s="15"/>
      <c r="L77" s="15"/>
    </row>
    <row r="78" spans="2:12">
      <c r="B78" s="15">
        <v>4</v>
      </c>
      <c r="C78" s="15">
        <v>20</v>
      </c>
      <c r="D78" s="15"/>
      <c r="E78" s="15"/>
      <c r="F78" s="15"/>
      <c r="G78" s="15"/>
      <c r="H78" s="15"/>
      <c r="I78" s="15"/>
      <c r="J78" s="15"/>
      <c r="K78" s="15"/>
      <c r="L78" s="15"/>
    </row>
    <row r="79" spans="2:12">
      <c r="B79" s="15">
        <v>5</v>
      </c>
      <c r="C79" s="15">
        <v>22</v>
      </c>
      <c r="D79" s="15"/>
      <c r="E79" s="15"/>
      <c r="F79" s="15"/>
      <c r="G79" s="15"/>
      <c r="H79" s="15"/>
      <c r="I79" s="15"/>
      <c r="J79" s="15"/>
      <c r="K79" s="15"/>
      <c r="L79" s="15"/>
    </row>
    <row r="80" spans="2:1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2:12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2:12">
      <c r="B82" s="15" t="s">
        <v>34</v>
      </c>
      <c r="C82" s="15" t="s">
        <v>71</v>
      </c>
      <c r="D82" s="15"/>
      <c r="E82" s="15" t="s">
        <v>34</v>
      </c>
      <c r="F82" s="15"/>
      <c r="G82" s="15"/>
      <c r="H82" s="15" t="s">
        <v>34</v>
      </c>
      <c r="I82" s="15"/>
      <c r="J82" s="15"/>
      <c r="K82" s="15" t="s">
        <v>34</v>
      </c>
      <c r="L82" s="15"/>
    </row>
    <row r="83" spans="2:12">
      <c r="B83" s="15">
        <v>1</v>
      </c>
      <c r="C83" s="15">
        <v>21</v>
      </c>
      <c r="D83" s="15"/>
      <c r="E83" s="15">
        <v>1</v>
      </c>
      <c r="F83" s="15">
        <v>0</v>
      </c>
      <c r="G83" s="15"/>
      <c r="H83" s="15">
        <v>1</v>
      </c>
      <c r="I83" s="15">
        <v>5</v>
      </c>
      <c r="J83" s="15"/>
      <c r="K83" s="15">
        <v>1</v>
      </c>
      <c r="L83" s="15">
        <v>0</v>
      </c>
    </row>
    <row r="84" spans="2:12">
      <c r="B84" s="15">
        <v>2</v>
      </c>
      <c r="C84" s="15">
        <v>27</v>
      </c>
      <c r="D84" s="15"/>
      <c r="E84" s="15">
        <v>2</v>
      </c>
      <c r="F84" s="15">
        <v>15</v>
      </c>
      <c r="G84" s="15"/>
      <c r="H84" s="15">
        <v>2</v>
      </c>
      <c r="I84" s="15">
        <v>7</v>
      </c>
      <c r="J84" s="15"/>
      <c r="K84" s="15">
        <v>2</v>
      </c>
      <c r="L84" s="15">
        <v>6</v>
      </c>
    </row>
    <row r="85" spans="2:12">
      <c r="B85" s="15">
        <v>3</v>
      </c>
      <c r="C85" s="15">
        <v>33</v>
      </c>
      <c r="D85" s="15"/>
      <c r="E85" s="15">
        <v>3</v>
      </c>
      <c r="F85" s="15">
        <v>22</v>
      </c>
      <c r="G85" s="15"/>
      <c r="H85" s="15">
        <v>3</v>
      </c>
      <c r="I85" s="15">
        <v>9</v>
      </c>
      <c r="J85" s="15"/>
      <c r="K85" s="15">
        <v>3</v>
      </c>
      <c r="L85" s="15">
        <v>9</v>
      </c>
    </row>
    <row r="86" spans="2:12">
      <c r="B86" s="15">
        <v>4</v>
      </c>
      <c r="C86" s="15">
        <v>39</v>
      </c>
      <c r="D86" s="15"/>
      <c r="E86" s="15">
        <v>4</v>
      </c>
      <c r="F86" s="15">
        <v>30</v>
      </c>
      <c r="G86" s="15"/>
      <c r="H86" s="15">
        <v>4</v>
      </c>
      <c r="I86" s="15">
        <v>11</v>
      </c>
      <c r="J86" s="15"/>
      <c r="K86" s="15">
        <v>4</v>
      </c>
      <c r="L86" s="15">
        <v>12</v>
      </c>
    </row>
    <row r="87" spans="2:12">
      <c r="B87" s="15">
        <v>5</v>
      </c>
      <c r="C87" s="15">
        <v>45</v>
      </c>
      <c r="D87" s="15"/>
      <c r="E87" s="15">
        <v>5</v>
      </c>
      <c r="F87" s="15">
        <v>37</v>
      </c>
      <c r="G87" s="15"/>
      <c r="H87" s="15">
        <v>5</v>
      </c>
      <c r="I87" s="15">
        <v>15</v>
      </c>
      <c r="J87" s="15"/>
      <c r="K87" s="15">
        <v>5</v>
      </c>
      <c r="L87" s="15">
        <v>15</v>
      </c>
    </row>
    <row r="88" spans="2:12">
      <c r="B88" s="15"/>
      <c r="C88" s="15"/>
      <c r="D88" s="15"/>
      <c r="E88" s="15">
        <v>6</v>
      </c>
      <c r="F88" s="15">
        <v>45</v>
      </c>
      <c r="G88" s="15"/>
      <c r="H88" s="15"/>
      <c r="I88" s="15"/>
      <c r="J88" s="15"/>
      <c r="K88" s="15"/>
      <c r="L88" s="15"/>
    </row>
    <row r="89" spans="2:12">
      <c r="B89" s="15">
        <v>7</v>
      </c>
      <c r="C89" s="15">
        <v>8</v>
      </c>
      <c r="D89" s="15"/>
      <c r="E89" s="15"/>
      <c r="F89" s="15"/>
      <c r="G89" s="15"/>
      <c r="H89" s="15"/>
      <c r="I89" s="15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Work_Pod</vt:lpstr>
      <vt:lpstr>Utility_Pod</vt:lpstr>
      <vt:lpstr>30_Ton_Runabout</vt:lpstr>
      <vt:lpstr>60_Ton_Schooner</vt:lpstr>
      <vt:lpstr>80_Ton</vt:lpstr>
      <vt:lpstr>90_Ton</vt:lpstr>
      <vt:lpstr>100_Ton</vt:lpstr>
      <vt:lpstr>120_Ton</vt:lpstr>
      <vt:lpstr>150_Ton</vt:lpstr>
      <vt:lpstr>180_Ton</vt:lpstr>
      <vt:lpstr>250_Ton</vt:lpstr>
      <vt:lpstr>300_Ton</vt:lpstr>
      <vt:lpstr>450_Ton</vt:lpstr>
      <vt:lpstr>600_Ton</vt:lpstr>
      <vt:lpstr>750_Ton</vt:lpstr>
      <vt:lpstr>1000_Ton</vt:lpstr>
      <vt:lpstr>1500_Ton</vt:lpstr>
      <vt:lpstr>3000_Ton</vt:lpstr>
      <vt:lpstr>6000_Ton</vt:lpstr>
      <vt:lpstr>10000_Ton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Bowley</dc:creator>
  <cp:lastModifiedBy>Ryan Bowley</cp:lastModifiedBy>
  <dcterms:created xsi:type="dcterms:W3CDTF">2012-07-26T18:01:19Z</dcterms:created>
  <dcterms:modified xsi:type="dcterms:W3CDTF">2012-08-25T01:56:19Z</dcterms:modified>
</cp:coreProperties>
</file>